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2" yWindow="96" windowWidth="14352" windowHeight="12672"/>
  </bookViews>
  <sheets>
    <sheet name="График оплаты" sheetId="4" r:id="rId1"/>
  </sheets>
  <calcPr calcId="124519" fullPrecision="0"/>
</workbook>
</file>

<file path=xl/calcChain.xml><?xml version="1.0" encoding="utf-8"?>
<calcChain xmlns="http://schemas.openxmlformats.org/spreadsheetml/2006/main">
  <c r="D37" i="4"/>
  <c r="X21"/>
  <c r="W30"/>
  <c r="U22"/>
  <c r="X18"/>
  <c r="F18"/>
  <c r="X35"/>
  <c r="S35"/>
  <c r="R35"/>
  <c r="Q35"/>
  <c r="P35"/>
  <c r="C5" l="1"/>
  <c r="C36"/>
  <c r="D33" l="1"/>
  <c r="U33" s="1"/>
  <c r="D29"/>
  <c r="W29" s="1"/>
  <c r="D23"/>
  <c r="D16"/>
  <c r="R16" s="1"/>
  <c r="V29"/>
  <c r="V36" s="1"/>
  <c r="D22"/>
  <c r="D18"/>
  <c r="D26"/>
  <c r="D34"/>
  <c r="D27"/>
  <c r="W27" s="1"/>
  <c r="D35"/>
  <c r="D17"/>
  <c r="G17" s="1"/>
  <c r="D24"/>
  <c r="D32"/>
  <c r="W32" s="1"/>
  <c r="AL32" s="1"/>
  <c r="E16"/>
  <c r="D21"/>
  <c r="D25"/>
  <c r="D30"/>
  <c r="U29" l="1"/>
  <c r="K33"/>
  <c r="AL33" s="1"/>
  <c r="S36"/>
  <c r="G36"/>
  <c r="U36"/>
  <c r="Q36"/>
  <c r="I36"/>
  <c r="P36"/>
  <c r="L36"/>
  <c r="R36"/>
  <c r="N36"/>
  <c r="W36"/>
  <c r="J25"/>
  <c r="K25"/>
  <c r="X24"/>
  <c r="F26"/>
  <c r="AL26" s="1"/>
  <c r="G26"/>
  <c r="X29"/>
  <c r="E17"/>
  <c r="AL17" s="1"/>
  <c r="F17"/>
  <c r="AL29"/>
  <c r="T23"/>
  <c r="AL23" s="1"/>
  <c r="D36"/>
  <c r="AL18"/>
  <c r="X16"/>
  <c r="F36" l="1"/>
  <c r="H36"/>
  <c r="AL34"/>
  <c r="O36"/>
  <c r="AL35"/>
  <c r="AL16"/>
  <c r="E36"/>
  <c r="AL30"/>
  <c r="AL22"/>
  <c r="X25"/>
  <c r="AL25" s="1"/>
  <c r="J36"/>
  <c r="K36"/>
  <c r="AL24"/>
  <c r="M36"/>
  <c r="T36"/>
  <c r="AL21"/>
  <c r="AL27"/>
  <c r="X36" l="1"/>
  <c r="N37" s="1"/>
  <c r="E37"/>
  <c r="AL36" l="1"/>
  <c r="AH27"/>
  <c r="AE36" l="1"/>
  <c r="AD36"/>
  <c r="AB36"/>
  <c r="AD17"/>
  <c r="AA17"/>
  <c r="AD16"/>
  <c r="AA16"/>
  <c r="AD15" l="1"/>
  <c r="AB15"/>
  <c r="AE15"/>
</calcChain>
</file>

<file path=xl/sharedStrings.xml><?xml version="1.0" encoding="utf-8"?>
<sst xmlns="http://schemas.openxmlformats.org/spreadsheetml/2006/main" count="87" uniqueCount="81">
  <si>
    <t>№
п/п</t>
  </si>
  <si>
    <t>Физический объём работ</t>
  </si>
  <si>
    <t>Стоимость
единицы
объёма работ,
руб.</t>
  </si>
  <si>
    <t>Стоимость
работ,
руб.</t>
  </si>
  <si>
    <t>2019 год</t>
  </si>
  <si>
    <t>2020 год</t>
  </si>
  <si>
    <t>Всего</t>
  </si>
  <si>
    <t>2</t>
  </si>
  <si>
    <t>2.1</t>
  </si>
  <si>
    <t>м3</t>
  </si>
  <si>
    <t>Непредвиденные затраты 1.5 %</t>
  </si>
  <si>
    <t>ИТОГО</t>
  </si>
  <si>
    <t>1</t>
  </si>
  <si>
    <t>1.1</t>
  </si>
  <si>
    <t>1.2</t>
  </si>
  <si>
    <t>Примечание: Стоимость работ выполнения контракта  кооректируется с учетом результатов проведения закупки.</t>
  </si>
  <si>
    <t>Наименование вида работ</t>
  </si>
  <si>
    <t>1.3</t>
  </si>
  <si>
    <t>Утилизация мусора</t>
  </si>
  <si>
    <r>
      <t>Подготовка территории строительства</t>
    </r>
    <r>
      <rPr>
        <sz val="12"/>
        <color theme="1"/>
        <rFont val="Times New Roman"/>
        <family val="1"/>
        <charset val="204"/>
      </rPr>
      <t>, в том числе:</t>
    </r>
  </si>
  <si>
    <t>5</t>
  </si>
  <si>
    <t>6</t>
  </si>
  <si>
    <t>2.2</t>
  </si>
  <si>
    <t>Заказчик:</t>
  </si>
  <si>
    <t>Подрядчик:</t>
  </si>
  <si>
    <t>август</t>
  </si>
  <si>
    <t>сентябрь</t>
  </si>
  <si>
    <t>октябрь</t>
  </si>
  <si>
    <t>ноябрь</t>
  </si>
  <si>
    <t>декабрь</t>
  </si>
  <si>
    <t>февраль</t>
  </si>
  <si>
    <t>май</t>
  </si>
  <si>
    <t>июнь</t>
  </si>
  <si>
    <t>июль</t>
  </si>
  <si>
    <t>Капитальный ремонт путепровода через железную дорогу на пр-те Ленина в городе Коврове Владимирской области.</t>
  </si>
  <si>
    <t>2022 год</t>
  </si>
  <si>
    <t>2023 год</t>
  </si>
  <si>
    <t xml:space="preserve"> апрель</t>
  </si>
  <si>
    <t xml:space="preserve"> январь</t>
  </si>
  <si>
    <t xml:space="preserve"> март</t>
  </si>
  <si>
    <t xml:space="preserve"> май</t>
  </si>
  <si>
    <t xml:space="preserve"> июнь</t>
  </si>
  <si>
    <t xml:space="preserve">август </t>
  </si>
  <si>
    <t>Организация безопасности движения</t>
  </si>
  <si>
    <t>2.1.1.</t>
  </si>
  <si>
    <t>Дополнительные затраты при получении
электроэнергии от передвижных
электростанций</t>
  </si>
  <si>
    <t xml:space="preserve">Подготовительные работы. Переустройство сетей
</t>
  </si>
  <si>
    <t xml:space="preserve">Переустройство железнодорожных коммуникаций
</t>
  </si>
  <si>
    <t xml:space="preserve">Основные объекты строительства
</t>
  </si>
  <si>
    <t>Переустроство и устройство линий ВОЛС</t>
  </si>
  <si>
    <t>Пусконаладочные работы</t>
  </si>
  <si>
    <t>Объекты транспортного хозяйства и связи</t>
  </si>
  <si>
    <t>3.</t>
  </si>
  <si>
    <t>3.1.</t>
  </si>
  <si>
    <t>4.</t>
  </si>
  <si>
    <t xml:space="preserve">Средства на возведение, разборку временных зданий и сооружений  (%=5.1*0,8) </t>
  </si>
  <si>
    <t>5.1.</t>
  </si>
  <si>
    <t xml:space="preserve">Прочие работы и затраты
</t>
  </si>
  <si>
    <t>5.3.</t>
  </si>
  <si>
    <t>5.2.</t>
  </si>
  <si>
    <t>Предоставление «окон» ОАО «РЖД» установленной
 продолжительности</t>
  </si>
  <si>
    <t>2.1.2.</t>
  </si>
  <si>
    <t>2.1.3.</t>
  </si>
  <si>
    <t>2.1.4.</t>
  </si>
  <si>
    <t>2.1.5.</t>
  </si>
  <si>
    <r>
      <t>Путепровод через железную дорогу,</t>
    </r>
    <r>
      <rPr>
        <i/>
        <sz val="12"/>
        <color theme="1"/>
        <rFont val="Times New Roman"/>
        <family val="1"/>
        <charset val="204"/>
      </rPr>
      <t xml:space="preserve"> в том числе:</t>
    </r>
  </si>
  <si>
    <t>Сумма к оплате  с НДС,
 руб.</t>
  </si>
  <si>
    <t>СВСиУ</t>
  </si>
  <si>
    <t>Опоры</t>
  </si>
  <si>
    <t>Пролетное строение</t>
  </si>
  <si>
    <t>Мостовое полотно</t>
  </si>
  <si>
    <t>Сопряжение</t>
  </si>
  <si>
    <t>2.1.6.</t>
  </si>
  <si>
    <t>Ремонт пролетных строений и опор</t>
  </si>
  <si>
    <t>зимние</t>
  </si>
  <si>
    <t>инд-деф</t>
  </si>
  <si>
    <t>от "___" ___________ 2022 г. №</t>
  </si>
  <si>
    <t>к муниципальному контракту</t>
  </si>
  <si>
    <t>Приложение № 2</t>
  </si>
  <si>
    <t>ИТОГО ПО ГОДАМ</t>
  </si>
  <si>
    <t>График производства и оплаты выполненных работ</t>
  </si>
</sst>
</file>

<file path=xl/styles.xml><?xml version="1.0" encoding="utf-8"?>
<styleSheet xmlns="http://schemas.openxmlformats.org/spreadsheetml/2006/main">
  <numFmts count="10">
    <numFmt numFmtId="164" formatCode="#,##0.00\ _₽"/>
    <numFmt numFmtId="165" formatCode="#,##0.0000"/>
    <numFmt numFmtId="166" formatCode="##0"/>
    <numFmt numFmtId="167" formatCode="#,##0.0"/>
    <numFmt numFmtId="168" formatCode="General;\-General;"/>
    <numFmt numFmtId="169" formatCode="_-* #,##0.00\ _р_._-;\-* #,##0.00\ _р_._-;_-* &quot;-&quot;??\ _р_._-;_-@_-"/>
    <numFmt numFmtId="170" formatCode="_(* #,##0.00_);_(* \(#,##0.00\);_(* &quot;-&quot;??_);_(@_)"/>
    <numFmt numFmtId="171" formatCode="#,##0.00000"/>
    <numFmt numFmtId="172" formatCode="_-* #,##0.000\ _₽_-;\-* #,##0.000\ _₽_-;_-* &quot;-&quot;???\ _₽_-;_-@_-"/>
    <numFmt numFmtId="173" formatCode="0.00000000000"/>
  </numFmts>
  <fonts count="17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169" fontId="4" fillId="0" borderId="0" applyFont="0" applyFill="0" applyBorder="0" applyAlignment="0" applyProtection="0"/>
    <xf numFmtId="170" fontId="2" fillId="0" borderId="0" applyFont="0" applyFill="0" applyBorder="0" applyAlignment="0" applyProtection="0"/>
  </cellStyleXfs>
  <cellXfs count="120">
    <xf numFmtId="0" fontId="0" fillId="0" borderId="0" xfId="0"/>
    <xf numFmtId="0" fontId="8" fillId="0" borderId="0" xfId="1" applyFont="1" applyFill="1"/>
    <xf numFmtId="0" fontId="7" fillId="0" borderId="0" xfId="1" applyFont="1" applyFill="1"/>
    <xf numFmtId="0" fontId="10" fillId="0" borderId="0" xfId="1" applyFont="1" applyFill="1"/>
    <xf numFmtId="3" fontId="10" fillId="0" borderId="0" xfId="1" applyNumberFormat="1" applyFont="1" applyFill="1" applyAlignment="1">
      <alignment horizontal="center" vertical="center"/>
    </xf>
    <xf numFmtId="0" fontId="12" fillId="0" borderId="3" xfId="2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165" fontId="12" fillId="0" borderId="1" xfId="2" applyNumberFormat="1" applyFont="1" applyFill="1" applyBorder="1" applyAlignment="1">
      <alignment horizontal="center" vertical="center" wrapText="1"/>
    </xf>
    <xf numFmtId="0" fontId="11" fillId="0" borderId="0" xfId="1" applyFont="1" applyFill="1"/>
    <xf numFmtId="3" fontId="11" fillId="0" borderId="1" xfId="1" applyNumberFormat="1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/>
    <xf numFmtId="171" fontId="10" fillId="0" borderId="0" xfId="1" applyNumberFormat="1" applyFont="1" applyFill="1"/>
    <xf numFmtId="0" fontId="14" fillId="0" borderId="4" xfId="1" applyFont="1" applyFill="1" applyBorder="1" applyAlignment="1">
      <alignment horizontal="center" vertical="center" wrapText="1"/>
    </xf>
    <xf numFmtId="0" fontId="13" fillId="0" borderId="0" xfId="1" applyFont="1" applyFill="1"/>
    <xf numFmtId="3" fontId="13" fillId="0" borderId="1" xfId="1" applyNumberFormat="1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center" vertical="center" wrapText="1"/>
    </xf>
    <xf numFmtId="165" fontId="14" fillId="0" borderId="1" xfId="2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Alignment="1">
      <alignment horizontal="center" vertical="center"/>
    </xf>
    <xf numFmtId="0" fontId="8" fillId="0" borderId="0" xfId="2" applyFont="1" applyFill="1" applyAlignment="1">
      <alignment horizontal="center"/>
    </xf>
    <xf numFmtId="0" fontId="7" fillId="0" borderId="3" xfId="2" applyFont="1" applyFill="1" applyBorder="1" applyAlignment="1">
      <alignment horizontal="center" vertical="center" wrapText="1"/>
    </xf>
    <xf numFmtId="167" fontId="7" fillId="0" borderId="2" xfId="2" applyNumberFormat="1" applyFont="1" applyFill="1" applyBorder="1" applyAlignment="1">
      <alignment horizontal="center" vertical="center" wrapText="1"/>
    </xf>
    <xf numFmtId="165" fontId="7" fillId="0" borderId="2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4" fontId="14" fillId="0" borderId="2" xfId="2" applyNumberFormat="1" applyFont="1" applyFill="1" applyBorder="1" applyAlignment="1">
      <alignment horizontal="center"/>
    </xf>
    <xf numFmtId="165" fontId="14" fillId="0" borderId="2" xfId="2" applyNumberFormat="1" applyFont="1" applyFill="1" applyBorder="1" applyAlignment="1">
      <alignment horizontal="center"/>
    </xf>
    <xf numFmtId="3" fontId="14" fillId="0" borderId="1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/>
    </xf>
    <xf numFmtId="3" fontId="7" fillId="0" borderId="0" xfId="2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/>
    <xf numFmtId="0" fontId="7" fillId="0" borderId="0" xfId="4" applyFont="1"/>
    <xf numFmtId="172" fontId="7" fillId="0" borderId="0" xfId="1" applyNumberFormat="1" applyFont="1" applyFill="1"/>
    <xf numFmtId="0" fontId="7" fillId="0" borderId="0" xfId="4" applyFont="1" applyAlignment="1">
      <alignment horizontal="left" vertical="center"/>
    </xf>
    <xf numFmtId="0" fontId="7" fillId="0" borderId="0" xfId="4" applyFont="1" applyFill="1" applyAlignment="1">
      <alignment horizontal="left" vertical="center"/>
    </xf>
    <xf numFmtId="0" fontId="7" fillId="0" borderId="0" xfId="4" applyFont="1" applyBorder="1" applyAlignment="1">
      <alignment horizontal="left" vertical="center" wrapText="1"/>
    </xf>
    <xf numFmtId="4" fontId="12" fillId="0" borderId="2" xfId="2" applyNumberFormat="1" applyFont="1" applyFill="1" applyBorder="1" applyAlignment="1">
      <alignment horizontal="center" vertical="center" wrapText="1"/>
    </xf>
    <xf numFmtId="165" fontId="12" fillId="0" borderId="2" xfId="2" applyNumberFormat="1" applyFont="1" applyFill="1" applyBorder="1" applyAlignment="1">
      <alignment horizontal="center" vertical="center" wrapText="1"/>
    </xf>
    <xf numFmtId="173" fontId="7" fillId="0" borderId="0" xfId="1" applyNumberFormat="1" applyFont="1" applyFill="1"/>
    <xf numFmtId="4" fontId="8" fillId="0" borderId="0" xfId="1" applyNumberFormat="1" applyFont="1" applyFill="1"/>
    <xf numFmtId="0" fontId="14" fillId="0" borderId="1" xfId="2" applyFont="1" applyFill="1" applyBorder="1" applyAlignment="1">
      <alignment horizontal="justify" vertical="top" wrapText="1"/>
    </xf>
    <xf numFmtId="166" fontId="7" fillId="0" borderId="1" xfId="0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/>
    <xf numFmtId="171" fontId="5" fillId="0" borderId="0" xfId="1" applyNumberFormat="1" applyFont="1" applyFill="1"/>
    <xf numFmtId="0" fontId="5" fillId="0" borderId="0" xfId="1" applyFont="1" applyFill="1" applyAlignment="1"/>
    <xf numFmtId="0" fontId="7" fillId="0" borderId="0" xfId="4" applyFont="1" applyAlignment="1">
      <alignment horizontal="left" vertical="center"/>
    </xf>
    <xf numFmtId="0" fontId="7" fillId="0" borderId="0" xfId="4" applyFont="1" applyFill="1" applyAlignment="1">
      <alignment horizontal="left" vertical="center"/>
    </xf>
    <xf numFmtId="0" fontId="7" fillId="0" borderId="1" xfId="2" applyFont="1" applyFill="1" applyBorder="1" applyAlignment="1">
      <alignment horizontal="center" vertical="center" wrapText="1"/>
    </xf>
    <xf numFmtId="164" fontId="10" fillId="0" borderId="0" xfId="1" applyNumberFormat="1" applyFont="1" applyFill="1"/>
    <xf numFmtId="49" fontId="14" fillId="0" borderId="1" xfId="2" applyNumberFormat="1" applyFont="1" applyFill="1" applyBorder="1" applyAlignment="1">
      <alignment horizontal="center" vertical="top" wrapText="1"/>
    </xf>
    <xf numFmtId="49" fontId="7" fillId="0" borderId="1" xfId="2" applyNumberFormat="1" applyFont="1" applyFill="1" applyBorder="1" applyAlignment="1">
      <alignment horizontal="center" vertical="top" wrapText="1"/>
    </xf>
    <xf numFmtId="0" fontId="14" fillId="0" borderId="1" xfId="2" applyFont="1" applyFill="1" applyBorder="1" applyAlignment="1">
      <alignment horizontal="left" vertical="top" wrapText="1"/>
    </xf>
    <xf numFmtId="164" fontId="16" fillId="0" borderId="1" xfId="2" applyNumberFormat="1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justify" vertical="top" wrapText="1"/>
    </xf>
    <xf numFmtId="49" fontId="7" fillId="0" borderId="1" xfId="2" applyNumberFormat="1" applyFont="1" applyFill="1" applyBorder="1" applyAlignment="1">
      <alignment vertical="top"/>
    </xf>
    <xf numFmtId="168" fontId="14" fillId="0" borderId="1" xfId="3" applyNumberFormat="1" applyFont="1" applyFill="1" applyBorder="1" applyAlignment="1" applyProtection="1">
      <alignment horizontal="right" vertical="top" wrapText="1"/>
      <protection locked="0"/>
    </xf>
    <xf numFmtId="164" fontId="14" fillId="0" borderId="6" xfId="3" applyNumberFormat="1" applyFont="1" applyFill="1" applyBorder="1" applyAlignment="1" applyProtection="1">
      <alignment horizontal="center" vertical="top" wrapText="1"/>
      <protection locked="0"/>
    </xf>
    <xf numFmtId="166" fontId="14" fillId="0" borderId="1" xfId="0" applyNumberFormat="1" applyFont="1" applyFill="1" applyBorder="1" applyAlignment="1" applyProtection="1">
      <alignment horizontal="justify" vertical="top" wrapText="1"/>
      <protection locked="0"/>
    </xf>
    <xf numFmtId="0" fontId="7" fillId="0" borderId="0" xfId="1" applyFont="1" applyFill="1" applyAlignment="1">
      <alignment horizontal="center" vertical="center"/>
    </xf>
    <xf numFmtId="164" fontId="14" fillId="0" borderId="0" xfId="3" applyNumberFormat="1" applyFont="1" applyFill="1" applyBorder="1" applyAlignment="1" applyProtection="1">
      <alignment horizontal="center" vertical="top" wrapText="1"/>
      <protection locked="0"/>
    </xf>
    <xf numFmtId="0" fontId="14" fillId="0" borderId="0" xfId="2" applyFont="1" applyFill="1" applyBorder="1" applyAlignment="1">
      <alignment horizontal="center"/>
    </xf>
    <xf numFmtId="4" fontId="14" fillId="0" borderId="0" xfId="2" applyNumberFormat="1" applyFont="1" applyFill="1" applyBorder="1" applyAlignment="1">
      <alignment horizontal="center"/>
    </xf>
    <xf numFmtId="165" fontId="14" fillId="0" borderId="0" xfId="2" applyNumberFormat="1" applyFont="1" applyFill="1" applyBorder="1" applyAlignment="1">
      <alignment horizontal="center"/>
    </xf>
    <xf numFmtId="3" fontId="14" fillId="0" borderId="0" xfId="2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top" wrapText="1"/>
    </xf>
    <xf numFmtId="168" fontId="14" fillId="0" borderId="0" xfId="3" applyNumberFormat="1" applyFont="1" applyFill="1" applyBorder="1" applyAlignment="1" applyProtection="1">
      <alignment horizontal="right" vertical="top" wrapText="1"/>
      <protection locked="0"/>
    </xf>
    <xf numFmtId="0" fontId="7" fillId="0" borderId="0" xfId="1" applyFont="1" applyFill="1" applyAlignment="1">
      <alignment horizontal="right"/>
    </xf>
    <xf numFmtId="4" fontId="5" fillId="0" borderId="1" xfId="1" applyNumberFormat="1" applyFont="1" applyFill="1" applyBorder="1" applyAlignment="1">
      <alignment horizontal="center" vertical="center"/>
    </xf>
    <xf numFmtId="4" fontId="11" fillId="0" borderId="0" xfId="1" applyNumberFormat="1" applyFont="1" applyFill="1"/>
    <xf numFmtId="2" fontId="5" fillId="0" borderId="1" xfId="3" applyNumberFormat="1" applyFont="1" applyFill="1" applyBorder="1" applyAlignment="1" applyProtection="1">
      <alignment horizontal="center" vertical="top" wrapText="1"/>
      <protection locked="0"/>
    </xf>
    <xf numFmtId="2" fontId="5" fillId="0" borderId="1" xfId="1" applyNumberFormat="1" applyFont="1" applyFill="1" applyBorder="1" applyAlignment="1">
      <alignment horizontal="center" vertical="top"/>
    </xf>
    <xf numFmtId="2" fontId="5" fillId="0" borderId="1" xfId="2" applyNumberFormat="1" applyFont="1" applyFill="1" applyBorder="1" applyAlignment="1">
      <alignment horizontal="center" vertical="top" wrapText="1"/>
    </xf>
    <xf numFmtId="2" fontId="16" fillId="0" borderId="1" xfId="2" applyNumberFormat="1" applyFont="1" applyFill="1" applyBorder="1" applyAlignment="1">
      <alignment horizontal="center" vertical="top" wrapText="1"/>
    </xf>
    <xf numFmtId="4" fontId="11" fillId="0" borderId="0" xfId="1" applyNumberFormat="1" applyFont="1" applyFill="1" applyAlignment="1">
      <alignment vertical="top"/>
    </xf>
    <xf numFmtId="2" fontId="10" fillId="0" borderId="0" xfId="1" applyNumberFormat="1" applyFont="1" applyFill="1"/>
    <xf numFmtId="2" fontId="14" fillId="0" borderId="6" xfId="3" applyNumberFormat="1" applyFont="1" applyFill="1" applyBorder="1" applyAlignment="1" applyProtection="1">
      <alignment horizontal="center" vertical="top" wrapText="1"/>
      <protection locked="0"/>
    </xf>
    <xf numFmtId="0" fontId="7" fillId="0" borderId="1" xfId="1" applyFont="1" applyFill="1" applyBorder="1" applyAlignment="1">
      <alignment horizontal="center" vertical="center"/>
    </xf>
    <xf numFmtId="2" fontId="10" fillId="0" borderId="0" xfId="1" applyNumberFormat="1" applyFont="1" applyFill="1" applyAlignment="1">
      <alignment vertical="top"/>
    </xf>
    <xf numFmtId="0" fontId="8" fillId="0" borderId="0" xfId="1" applyFont="1" applyFill="1" applyAlignment="1">
      <alignment vertical="top"/>
    </xf>
    <xf numFmtId="164" fontId="14" fillId="0" borderId="1" xfId="3" applyNumberFormat="1" applyFont="1" applyFill="1" applyBorder="1" applyAlignment="1" applyProtection="1">
      <alignment horizontal="center" vertical="top" wrapText="1"/>
      <protection locked="0"/>
    </xf>
    <xf numFmtId="49" fontId="7" fillId="0" borderId="0" xfId="2" applyNumberFormat="1" applyFont="1" applyFill="1" applyBorder="1" applyAlignment="1">
      <alignment vertical="top"/>
    </xf>
    <xf numFmtId="4" fontId="7" fillId="0" borderId="0" xfId="4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wrapText="1"/>
    </xf>
    <xf numFmtId="0" fontId="6" fillId="0" borderId="0" xfId="1" applyFont="1" applyFill="1" applyAlignment="1">
      <alignment horizontal="right"/>
    </xf>
    <xf numFmtId="4" fontId="7" fillId="0" borderId="1" xfId="4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0" fontId="5" fillId="0" borderId="0" xfId="1" applyFont="1" applyFill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4" applyFont="1" applyAlignment="1">
      <alignment horizontal="left" vertical="center"/>
    </xf>
    <xf numFmtId="0" fontId="7" fillId="0" borderId="0" xfId="4" applyFont="1" applyAlignment="1">
      <alignment horizontal="left" vertical="center" wrapText="1"/>
    </xf>
    <xf numFmtId="0" fontId="9" fillId="2" borderId="0" xfId="4" applyFont="1" applyFill="1" applyAlignment="1">
      <alignment horizontal="left" vertical="center"/>
    </xf>
    <xf numFmtId="0" fontId="7" fillId="0" borderId="0" xfId="4" applyFont="1" applyFill="1" applyAlignment="1">
      <alignment horizontal="left" vertical="center"/>
    </xf>
    <xf numFmtId="0" fontId="14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/>
    </xf>
    <xf numFmtId="0" fontId="14" fillId="0" borderId="2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0" xfId="4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7">
    <cellStyle name="Обычный" xfId="0" builtinId="0"/>
    <cellStyle name="Обычный 2" xfId="3"/>
    <cellStyle name="Обычный 2 2" xfId="4"/>
    <cellStyle name="Обычный 2 3" xfId="2"/>
    <cellStyle name="Обычный 3" xfId="1"/>
    <cellStyle name="Тысячи_Лист1 (2)" xfId="5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65"/>
  <sheetViews>
    <sheetView tabSelected="1" topLeftCell="A25" zoomScale="90" zoomScaleNormal="90" workbookViewId="0">
      <pane xSplit="4" topLeftCell="E1" activePane="topRight" state="frozen"/>
      <selection pane="topRight" activeCell="AO39" sqref="AO39"/>
    </sheetView>
  </sheetViews>
  <sheetFormatPr defaultRowHeight="13.2" outlineLevelRow="1" outlineLevelCol="2"/>
  <cols>
    <col min="1" max="1" width="7" style="3" customWidth="1"/>
    <col min="2" max="2" width="56.109375" style="3" customWidth="1"/>
    <col min="3" max="3" width="19.88671875" style="3" hidden="1" customWidth="1"/>
    <col min="4" max="4" width="16.109375" style="3" customWidth="1"/>
    <col min="5" max="5" width="13.88671875" style="3" customWidth="1"/>
    <col min="6" max="6" width="15" style="3" customWidth="1"/>
    <col min="7" max="7" width="16.33203125" style="3" customWidth="1"/>
    <col min="8" max="8" width="16" style="3" customWidth="1"/>
    <col min="9" max="10" width="15.109375" style="3" customWidth="1"/>
    <col min="11" max="11" width="16.33203125" style="3" customWidth="1"/>
    <col min="12" max="12" width="14.88671875" style="3" customWidth="1"/>
    <col min="13" max="13" width="14.21875" style="3" customWidth="1"/>
    <col min="14" max="14" width="14" style="3" customWidth="1"/>
    <col min="15" max="15" width="15.21875" style="3" customWidth="1"/>
    <col min="16" max="16" width="14" style="3" customWidth="1"/>
    <col min="17" max="18" width="13.77734375" style="3" customWidth="1"/>
    <col min="19" max="19" width="13.21875" style="3" customWidth="1"/>
    <col min="20" max="20" width="14.5546875" style="3" customWidth="1"/>
    <col min="21" max="21" width="13.77734375" style="3" customWidth="1"/>
    <col min="22" max="22" width="14.33203125" style="3" customWidth="1"/>
    <col min="23" max="23" width="13.33203125" style="3" customWidth="1"/>
    <col min="24" max="24" width="13.21875" style="3" customWidth="1"/>
    <col min="25" max="25" width="13.88671875" style="3" hidden="1" customWidth="1" outlineLevel="1"/>
    <col min="26" max="26" width="11.5546875" style="3" hidden="1" customWidth="1" outlineLevel="1"/>
    <col min="27" max="28" width="20.33203125" style="3" hidden="1" customWidth="1" outlineLevel="1"/>
    <col min="29" max="29" width="16.44140625" style="3" hidden="1" customWidth="1" outlineLevel="2"/>
    <col min="30" max="31" width="16.44140625" style="4" hidden="1" customWidth="1" outlineLevel="2"/>
    <col min="32" max="32" width="11.44140625" style="3" hidden="1" customWidth="1" outlineLevel="1" collapsed="1"/>
    <col min="33" max="33" width="11.44140625" style="3" hidden="1" customWidth="1" outlineLevel="1"/>
    <col min="34" max="34" width="16.33203125" style="3" hidden="1" customWidth="1"/>
    <col min="35" max="36" width="0" style="3" hidden="1" customWidth="1"/>
    <col min="37" max="37" width="9.109375" style="3"/>
    <col min="38" max="38" width="14.6640625" style="3" customWidth="1"/>
    <col min="39" max="261" width="9.109375" style="3"/>
    <col min="262" max="262" width="8.6640625" style="3" customWidth="1"/>
    <col min="263" max="263" width="50.5546875" style="3" customWidth="1"/>
    <col min="264" max="264" width="14.88671875" style="3" bestFit="1" customWidth="1"/>
    <col min="265" max="265" width="13.44140625" style="3" customWidth="1"/>
    <col min="266" max="266" width="12.88671875" style="3" customWidth="1"/>
    <col min="267" max="267" width="14.88671875" style="3" bestFit="1" customWidth="1"/>
    <col min="268" max="268" width="15.88671875" style="3" customWidth="1"/>
    <col min="269" max="269" width="0" style="3" hidden="1" customWidth="1"/>
    <col min="270" max="270" width="57.88671875" style="3" customWidth="1"/>
    <col min="271" max="271" width="19.6640625" style="3" customWidth="1"/>
    <col min="272" max="279" width="0" style="3" hidden="1" customWidth="1"/>
    <col min="280" max="280" width="18.6640625" style="3" customWidth="1"/>
    <col min="281" max="281" width="19.44140625" style="3" customWidth="1"/>
    <col min="282" max="517" width="9.109375" style="3"/>
    <col min="518" max="518" width="8.6640625" style="3" customWidth="1"/>
    <col min="519" max="519" width="50.5546875" style="3" customWidth="1"/>
    <col min="520" max="520" width="14.88671875" style="3" bestFit="1" customWidth="1"/>
    <col min="521" max="521" width="13.44140625" style="3" customWidth="1"/>
    <col min="522" max="522" width="12.88671875" style="3" customWidth="1"/>
    <col min="523" max="523" width="14.88671875" style="3" bestFit="1" customWidth="1"/>
    <col min="524" max="524" width="15.88671875" style="3" customWidth="1"/>
    <col min="525" max="525" width="0" style="3" hidden="1" customWidth="1"/>
    <col min="526" max="526" width="57.88671875" style="3" customWidth="1"/>
    <col min="527" max="527" width="19.6640625" style="3" customWidth="1"/>
    <col min="528" max="535" width="0" style="3" hidden="1" customWidth="1"/>
    <col min="536" max="536" width="18.6640625" style="3" customWidth="1"/>
    <col min="537" max="537" width="19.44140625" style="3" customWidth="1"/>
    <col min="538" max="773" width="9.109375" style="3"/>
    <col min="774" max="774" width="8.6640625" style="3" customWidth="1"/>
    <col min="775" max="775" width="50.5546875" style="3" customWidth="1"/>
    <col min="776" max="776" width="14.88671875" style="3" bestFit="1" customWidth="1"/>
    <col min="777" max="777" width="13.44140625" style="3" customWidth="1"/>
    <col min="778" max="778" width="12.88671875" style="3" customWidth="1"/>
    <col min="779" max="779" width="14.88671875" style="3" bestFit="1" customWidth="1"/>
    <col min="780" max="780" width="15.88671875" style="3" customWidth="1"/>
    <col min="781" max="781" width="0" style="3" hidden="1" customWidth="1"/>
    <col min="782" max="782" width="57.88671875" style="3" customWidth="1"/>
    <col min="783" max="783" width="19.6640625" style="3" customWidth="1"/>
    <col min="784" max="791" width="0" style="3" hidden="1" customWidth="1"/>
    <col min="792" max="792" width="18.6640625" style="3" customWidth="1"/>
    <col min="793" max="793" width="19.44140625" style="3" customWidth="1"/>
    <col min="794" max="1029" width="9.109375" style="3"/>
    <col min="1030" max="1030" width="8.6640625" style="3" customWidth="1"/>
    <col min="1031" max="1031" width="50.5546875" style="3" customWidth="1"/>
    <col min="1032" max="1032" width="14.88671875" style="3" bestFit="1" customWidth="1"/>
    <col min="1033" max="1033" width="13.44140625" style="3" customWidth="1"/>
    <col min="1034" max="1034" width="12.88671875" style="3" customWidth="1"/>
    <col min="1035" max="1035" width="14.88671875" style="3" bestFit="1" customWidth="1"/>
    <col min="1036" max="1036" width="15.88671875" style="3" customWidth="1"/>
    <col min="1037" max="1037" width="0" style="3" hidden="1" customWidth="1"/>
    <col min="1038" max="1038" width="57.88671875" style="3" customWidth="1"/>
    <col min="1039" max="1039" width="19.6640625" style="3" customWidth="1"/>
    <col min="1040" max="1047" width="0" style="3" hidden="1" customWidth="1"/>
    <col min="1048" max="1048" width="18.6640625" style="3" customWidth="1"/>
    <col min="1049" max="1049" width="19.44140625" style="3" customWidth="1"/>
    <col min="1050" max="1285" width="9.109375" style="3"/>
    <col min="1286" max="1286" width="8.6640625" style="3" customWidth="1"/>
    <col min="1287" max="1287" width="50.5546875" style="3" customWidth="1"/>
    <col min="1288" max="1288" width="14.88671875" style="3" bestFit="1" customWidth="1"/>
    <col min="1289" max="1289" width="13.44140625" style="3" customWidth="1"/>
    <col min="1290" max="1290" width="12.88671875" style="3" customWidth="1"/>
    <col min="1291" max="1291" width="14.88671875" style="3" bestFit="1" customWidth="1"/>
    <col min="1292" max="1292" width="15.88671875" style="3" customWidth="1"/>
    <col min="1293" max="1293" width="0" style="3" hidden="1" customWidth="1"/>
    <col min="1294" max="1294" width="57.88671875" style="3" customWidth="1"/>
    <col min="1295" max="1295" width="19.6640625" style="3" customWidth="1"/>
    <col min="1296" max="1303" width="0" style="3" hidden="1" customWidth="1"/>
    <col min="1304" max="1304" width="18.6640625" style="3" customWidth="1"/>
    <col min="1305" max="1305" width="19.44140625" style="3" customWidth="1"/>
    <col min="1306" max="1541" width="9.109375" style="3"/>
    <col min="1542" max="1542" width="8.6640625" style="3" customWidth="1"/>
    <col min="1543" max="1543" width="50.5546875" style="3" customWidth="1"/>
    <col min="1544" max="1544" width="14.88671875" style="3" bestFit="1" customWidth="1"/>
    <col min="1545" max="1545" width="13.44140625" style="3" customWidth="1"/>
    <col min="1546" max="1546" width="12.88671875" style="3" customWidth="1"/>
    <col min="1547" max="1547" width="14.88671875" style="3" bestFit="1" customWidth="1"/>
    <col min="1548" max="1548" width="15.88671875" style="3" customWidth="1"/>
    <col min="1549" max="1549" width="0" style="3" hidden="1" customWidth="1"/>
    <col min="1550" max="1550" width="57.88671875" style="3" customWidth="1"/>
    <col min="1551" max="1551" width="19.6640625" style="3" customWidth="1"/>
    <col min="1552" max="1559" width="0" style="3" hidden="1" customWidth="1"/>
    <col min="1560" max="1560" width="18.6640625" style="3" customWidth="1"/>
    <col min="1561" max="1561" width="19.44140625" style="3" customWidth="1"/>
    <col min="1562" max="1797" width="9.109375" style="3"/>
    <col min="1798" max="1798" width="8.6640625" style="3" customWidth="1"/>
    <col min="1799" max="1799" width="50.5546875" style="3" customWidth="1"/>
    <col min="1800" max="1800" width="14.88671875" style="3" bestFit="1" customWidth="1"/>
    <col min="1801" max="1801" width="13.44140625" style="3" customWidth="1"/>
    <col min="1802" max="1802" width="12.88671875" style="3" customWidth="1"/>
    <col min="1803" max="1803" width="14.88671875" style="3" bestFit="1" customWidth="1"/>
    <col min="1804" max="1804" width="15.88671875" style="3" customWidth="1"/>
    <col min="1805" max="1805" width="0" style="3" hidden="1" customWidth="1"/>
    <col min="1806" max="1806" width="57.88671875" style="3" customWidth="1"/>
    <col min="1807" max="1807" width="19.6640625" style="3" customWidth="1"/>
    <col min="1808" max="1815" width="0" style="3" hidden="1" customWidth="1"/>
    <col min="1816" max="1816" width="18.6640625" style="3" customWidth="1"/>
    <col min="1817" max="1817" width="19.44140625" style="3" customWidth="1"/>
    <col min="1818" max="2053" width="9.109375" style="3"/>
    <col min="2054" max="2054" width="8.6640625" style="3" customWidth="1"/>
    <col min="2055" max="2055" width="50.5546875" style="3" customWidth="1"/>
    <col min="2056" max="2056" width="14.88671875" style="3" bestFit="1" customWidth="1"/>
    <col min="2057" max="2057" width="13.44140625" style="3" customWidth="1"/>
    <col min="2058" max="2058" width="12.88671875" style="3" customWidth="1"/>
    <col min="2059" max="2059" width="14.88671875" style="3" bestFit="1" customWidth="1"/>
    <col min="2060" max="2060" width="15.88671875" style="3" customWidth="1"/>
    <col min="2061" max="2061" width="0" style="3" hidden="1" customWidth="1"/>
    <col min="2062" max="2062" width="57.88671875" style="3" customWidth="1"/>
    <col min="2063" max="2063" width="19.6640625" style="3" customWidth="1"/>
    <col min="2064" max="2071" width="0" style="3" hidden="1" customWidth="1"/>
    <col min="2072" max="2072" width="18.6640625" style="3" customWidth="1"/>
    <col min="2073" max="2073" width="19.44140625" style="3" customWidth="1"/>
    <col min="2074" max="2309" width="9.109375" style="3"/>
    <col min="2310" max="2310" width="8.6640625" style="3" customWidth="1"/>
    <col min="2311" max="2311" width="50.5546875" style="3" customWidth="1"/>
    <col min="2312" max="2312" width="14.88671875" style="3" bestFit="1" customWidth="1"/>
    <col min="2313" max="2313" width="13.44140625" style="3" customWidth="1"/>
    <col min="2314" max="2314" width="12.88671875" style="3" customWidth="1"/>
    <col min="2315" max="2315" width="14.88671875" style="3" bestFit="1" customWidth="1"/>
    <col min="2316" max="2316" width="15.88671875" style="3" customWidth="1"/>
    <col min="2317" max="2317" width="0" style="3" hidden="1" customWidth="1"/>
    <col min="2318" max="2318" width="57.88671875" style="3" customWidth="1"/>
    <col min="2319" max="2319" width="19.6640625" style="3" customWidth="1"/>
    <col min="2320" max="2327" width="0" style="3" hidden="1" customWidth="1"/>
    <col min="2328" max="2328" width="18.6640625" style="3" customWidth="1"/>
    <col min="2329" max="2329" width="19.44140625" style="3" customWidth="1"/>
    <col min="2330" max="2565" width="9.109375" style="3"/>
    <col min="2566" max="2566" width="8.6640625" style="3" customWidth="1"/>
    <col min="2567" max="2567" width="50.5546875" style="3" customWidth="1"/>
    <col min="2568" max="2568" width="14.88671875" style="3" bestFit="1" customWidth="1"/>
    <col min="2569" max="2569" width="13.44140625" style="3" customWidth="1"/>
    <col min="2570" max="2570" width="12.88671875" style="3" customWidth="1"/>
    <col min="2571" max="2571" width="14.88671875" style="3" bestFit="1" customWidth="1"/>
    <col min="2572" max="2572" width="15.88671875" style="3" customWidth="1"/>
    <col min="2573" max="2573" width="0" style="3" hidden="1" customWidth="1"/>
    <col min="2574" max="2574" width="57.88671875" style="3" customWidth="1"/>
    <col min="2575" max="2575" width="19.6640625" style="3" customWidth="1"/>
    <col min="2576" max="2583" width="0" style="3" hidden="1" customWidth="1"/>
    <col min="2584" max="2584" width="18.6640625" style="3" customWidth="1"/>
    <col min="2585" max="2585" width="19.44140625" style="3" customWidth="1"/>
    <col min="2586" max="2821" width="9.109375" style="3"/>
    <col min="2822" max="2822" width="8.6640625" style="3" customWidth="1"/>
    <col min="2823" max="2823" width="50.5546875" style="3" customWidth="1"/>
    <col min="2824" max="2824" width="14.88671875" style="3" bestFit="1" customWidth="1"/>
    <col min="2825" max="2825" width="13.44140625" style="3" customWidth="1"/>
    <col min="2826" max="2826" width="12.88671875" style="3" customWidth="1"/>
    <col min="2827" max="2827" width="14.88671875" style="3" bestFit="1" customWidth="1"/>
    <col min="2828" max="2828" width="15.88671875" style="3" customWidth="1"/>
    <col min="2829" max="2829" width="0" style="3" hidden="1" customWidth="1"/>
    <col min="2830" max="2830" width="57.88671875" style="3" customWidth="1"/>
    <col min="2831" max="2831" width="19.6640625" style="3" customWidth="1"/>
    <col min="2832" max="2839" width="0" style="3" hidden="1" customWidth="1"/>
    <col min="2840" max="2840" width="18.6640625" style="3" customWidth="1"/>
    <col min="2841" max="2841" width="19.44140625" style="3" customWidth="1"/>
    <col min="2842" max="3077" width="9.109375" style="3"/>
    <col min="3078" max="3078" width="8.6640625" style="3" customWidth="1"/>
    <col min="3079" max="3079" width="50.5546875" style="3" customWidth="1"/>
    <col min="3080" max="3080" width="14.88671875" style="3" bestFit="1" customWidth="1"/>
    <col min="3081" max="3081" width="13.44140625" style="3" customWidth="1"/>
    <col min="3082" max="3082" width="12.88671875" style="3" customWidth="1"/>
    <col min="3083" max="3083" width="14.88671875" style="3" bestFit="1" customWidth="1"/>
    <col min="3084" max="3084" width="15.88671875" style="3" customWidth="1"/>
    <col min="3085" max="3085" width="0" style="3" hidden="1" customWidth="1"/>
    <col min="3086" max="3086" width="57.88671875" style="3" customWidth="1"/>
    <col min="3087" max="3087" width="19.6640625" style="3" customWidth="1"/>
    <col min="3088" max="3095" width="0" style="3" hidden="1" customWidth="1"/>
    <col min="3096" max="3096" width="18.6640625" style="3" customWidth="1"/>
    <col min="3097" max="3097" width="19.44140625" style="3" customWidth="1"/>
    <col min="3098" max="3333" width="9.109375" style="3"/>
    <col min="3334" max="3334" width="8.6640625" style="3" customWidth="1"/>
    <col min="3335" max="3335" width="50.5546875" style="3" customWidth="1"/>
    <col min="3336" max="3336" width="14.88671875" style="3" bestFit="1" customWidth="1"/>
    <col min="3337" max="3337" width="13.44140625" style="3" customWidth="1"/>
    <col min="3338" max="3338" width="12.88671875" style="3" customWidth="1"/>
    <col min="3339" max="3339" width="14.88671875" style="3" bestFit="1" customWidth="1"/>
    <col min="3340" max="3340" width="15.88671875" style="3" customWidth="1"/>
    <col min="3341" max="3341" width="0" style="3" hidden="1" customWidth="1"/>
    <col min="3342" max="3342" width="57.88671875" style="3" customWidth="1"/>
    <col min="3343" max="3343" width="19.6640625" style="3" customWidth="1"/>
    <col min="3344" max="3351" width="0" style="3" hidden="1" customWidth="1"/>
    <col min="3352" max="3352" width="18.6640625" style="3" customWidth="1"/>
    <col min="3353" max="3353" width="19.44140625" style="3" customWidth="1"/>
    <col min="3354" max="3589" width="9.109375" style="3"/>
    <col min="3590" max="3590" width="8.6640625" style="3" customWidth="1"/>
    <col min="3591" max="3591" width="50.5546875" style="3" customWidth="1"/>
    <col min="3592" max="3592" width="14.88671875" style="3" bestFit="1" customWidth="1"/>
    <col min="3593" max="3593" width="13.44140625" style="3" customWidth="1"/>
    <col min="3594" max="3594" width="12.88671875" style="3" customWidth="1"/>
    <col min="3595" max="3595" width="14.88671875" style="3" bestFit="1" customWidth="1"/>
    <col min="3596" max="3596" width="15.88671875" style="3" customWidth="1"/>
    <col min="3597" max="3597" width="0" style="3" hidden="1" customWidth="1"/>
    <col min="3598" max="3598" width="57.88671875" style="3" customWidth="1"/>
    <col min="3599" max="3599" width="19.6640625" style="3" customWidth="1"/>
    <col min="3600" max="3607" width="0" style="3" hidden="1" customWidth="1"/>
    <col min="3608" max="3608" width="18.6640625" style="3" customWidth="1"/>
    <col min="3609" max="3609" width="19.44140625" style="3" customWidth="1"/>
    <col min="3610" max="3845" width="9.109375" style="3"/>
    <col min="3846" max="3846" width="8.6640625" style="3" customWidth="1"/>
    <col min="3847" max="3847" width="50.5546875" style="3" customWidth="1"/>
    <col min="3848" max="3848" width="14.88671875" style="3" bestFit="1" customWidth="1"/>
    <col min="3849" max="3849" width="13.44140625" style="3" customWidth="1"/>
    <col min="3850" max="3850" width="12.88671875" style="3" customWidth="1"/>
    <col min="3851" max="3851" width="14.88671875" style="3" bestFit="1" customWidth="1"/>
    <col min="3852" max="3852" width="15.88671875" style="3" customWidth="1"/>
    <col min="3853" max="3853" width="0" style="3" hidden="1" customWidth="1"/>
    <col min="3854" max="3854" width="57.88671875" style="3" customWidth="1"/>
    <col min="3855" max="3855" width="19.6640625" style="3" customWidth="1"/>
    <col min="3856" max="3863" width="0" style="3" hidden="1" customWidth="1"/>
    <col min="3864" max="3864" width="18.6640625" style="3" customWidth="1"/>
    <col min="3865" max="3865" width="19.44140625" style="3" customWidth="1"/>
    <col min="3866" max="4101" width="9.109375" style="3"/>
    <col min="4102" max="4102" width="8.6640625" style="3" customWidth="1"/>
    <col min="4103" max="4103" width="50.5546875" style="3" customWidth="1"/>
    <col min="4104" max="4104" width="14.88671875" style="3" bestFit="1" customWidth="1"/>
    <col min="4105" max="4105" width="13.44140625" style="3" customWidth="1"/>
    <col min="4106" max="4106" width="12.88671875" style="3" customWidth="1"/>
    <col min="4107" max="4107" width="14.88671875" style="3" bestFit="1" customWidth="1"/>
    <col min="4108" max="4108" width="15.88671875" style="3" customWidth="1"/>
    <col min="4109" max="4109" width="0" style="3" hidden="1" customWidth="1"/>
    <col min="4110" max="4110" width="57.88671875" style="3" customWidth="1"/>
    <col min="4111" max="4111" width="19.6640625" style="3" customWidth="1"/>
    <col min="4112" max="4119" width="0" style="3" hidden="1" customWidth="1"/>
    <col min="4120" max="4120" width="18.6640625" style="3" customWidth="1"/>
    <col min="4121" max="4121" width="19.44140625" style="3" customWidth="1"/>
    <col min="4122" max="4357" width="9.109375" style="3"/>
    <col min="4358" max="4358" width="8.6640625" style="3" customWidth="1"/>
    <col min="4359" max="4359" width="50.5546875" style="3" customWidth="1"/>
    <col min="4360" max="4360" width="14.88671875" style="3" bestFit="1" customWidth="1"/>
    <col min="4361" max="4361" width="13.44140625" style="3" customWidth="1"/>
    <col min="4362" max="4362" width="12.88671875" style="3" customWidth="1"/>
    <col min="4363" max="4363" width="14.88671875" style="3" bestFit="1" customWidth="1"/>
    <col min="4364" max="4364" width="15.88671875" style="3" customWidth="1"/>
    <col min="4365" max="4365" width="0" style="3" hidden="1" customWidth="1"/>
    <col min="4366" max="4366" width="57.88671875" style="3" customWidth="1"/>
    <col min="4367" max="4367" width="19.6640625" style="3" customWidth="1"/>
    <col min="4368" max="4375" width="0" style="3" hidden="1" customWidth="1"/>
    <col min="4376" max="4376" width="18.6640625" style="3" customWidth="1"/>
    <col min="4377" max="4377" width="19.44140625" style="3" customWidth="1"/>
    <col min="4378" max="4613" width="9.109375" style="3"/>
    <col min="4614" max="4614" width="8.6640625" style="3" customWidth="1"/>
    <col min="4615" max="4615" width="50.5546875" style="3" customWidth="1"/>
    <col min="4616" max="4616" width="14.88671875" style="3" bestFit="1" customWidth="1"/>
    <col min="4617" max="4617" width="13.44140625" style="3" customWidth="1"/>
    <col min="4618" max="4618" width="12.88671875" style="3" customWidth="1"/>
    <col min="4619" max="4619" width="14.88671875" style="3" bestFit="1" customWidth="1"/>
    <col min="4620" max="4620" width="15.88671875" style="3" customWidth="1"/>
    <col min="4621" max="4621" width="0" style="3" hidden="1" customWidth="1"/>
    <col min="4622" max="4622" width="57.88671875" style="3" customWidth="1"/>
    <col min="4623" max="4623" width="19.6640625" style="3" customWidth="1"/>
    <col min="4624" max="4631" width="0" style="3" hidden="1" customWidth="1"/>
    <col min="4632" max="4632" width="18.6640625" style="3" customWidth="1"/>
    <col min="4633" max="4633" width="19.44140625" style="3" customWidth="1"/>
    <col min="4634" max="4869" width="9.109375" style="3"/>
    <col min="4870" max="4870" width="8.6640625" style="3" customWidth="1"/>
    <col min="4871" max="4871" width="50.5546875" style="3" customWidth="1"/>
    <col min="4872" max="4872" width="14.88671875" style="3" bestFit="1" customWidth="1"/>
    <col min="4873" max="4873" width="13.44140625" style="3" customWidth="1"/>
    <col min="4874" max="4874" width="12.88671875" style="3" customWidth="1"/>
    <col min="4875" max="4875" width="14.88671875" style="3" bestFit="1" customWidth="1"/>
    <col min="4876" max="4876" width="15.88671875" style="3" customWidth="1"/>
    <col min="4877" max="4877" width="0" style="3" hidden="1" customWidth="1"/>
    <col min="4878" max="4878" width="57.88671875" style="3" customWidth="1"/>
    <col min="4879" max="4879" width="19.6640625" style="3" customWidth="1"/>
    <col min="4880" max="4887" width="0" style="3" hidden="1" customWidth="1"/>
    <col min="4888" max="4888" width="18.6640625" style="3" customWidth="1"/>
    <col min="4889" max="4889" width="19.44140625" style="3" customWidth="1"/>
    <col min="4890" max="5125" width="9.109375" style="3"/>
    <col min="5126" max="5126" width="8.6640625" style="3" customWidth="1"/>
    <col min="5127" max="5127" width="50.5546875" style="3" customWidth="1"/>
    <col min="5128" max="5128" width="14.88671875" style="3" bestFit="1" customWidth="1"/>
    <col min="5129" max="5129" width="13.44140625" style="3" customWidth="1"/>
    <col min="5130" max="5130" width="12.88671875" style="3" customWidth="1"/>
    <col min="5131" max="5131" width="14.88671875" style="3" bestFit="1" customWidth="1"/>
    <col min="5132" max="5132" width="15.88671875" style="3" customWidth="1"/>
    <col min="5133" max="5133" width="0" style="3" hidden="1" customWidth="1"/>
    <col min="5134" max="5134" width="57.88671875" style="3" customWidth="1"/>
    <col min="5135" max="5135" width="19.6640625" style="3" customWidth="1"/>
    <col min="5136" max="5143" width="0" style="3" hidden="1" customWidth="1"/>
    <col min="5144" max="5144" width="18.6640625" style="3" customWidth="1"/>
    <col min="5145" max="5145" width="19.44140625" style="3" customWidth="1"/>
    <col min="5146" max="5381" width="9.109375" style="3"/>
    <col min="5382" max="5382" width="8.6640625" style="3" customWidth="1"/>
    <col min="5383" max="5383" width="50.5546875" style="3" customWidth="1"/>
    <col min="5384" max="5384" width="14.88671875" style="3" bestFit="1" customWidth="1"/>
    <col min="5385" max="5385" width="13.44140625" style="3" customWidth="1"/>
    <col min="5386" max="5386" width="12.88671875" style="3" customWidth="1"/>
    <col min="5387" max="5387" width="14.88671875" style="3" bestFit="1" customWidth="1"/>
    <col min="5388" max="5388" width="15.88671875" style="3" customWidth="1"/>
    <col min="5389" max="5389" width="0" style="3" hidden="1" customWidth="1"/>
    <col min="5390" max="5390" width="57.88671875" style="3" customWidth="1"/>
    <col min="5391" max="5391" width="19.6640625" style="3" customWidth="1"/>
    <col min="5392" max="5399" width="0" style="3" hidden="1" customWidth="1"/>
    <col min="5400" max="5400" width="18.6640625" style="3" customWidth="1"/>
    <col min="5401" max="5401" width="19.44140625" style="3" customWidth="1"/>
    <col min="5402" max="5637" width="9.109375" style="3"/>
    <col min="5638" max="5638" width="8.6640625" style="3" customWidth="1"/>
    <col min="5639" max="5639" width="50.5546875" style="3" customWidth="1"/>
    <col min="5640" max="5640" width="14.88671875" style="3" bestFit="1" customWidth="1"/>
    <col min="5641" max="5641" width="13.44140625" style="3" customWidth="1"/>
    <col min="5642" max="5642" width="12.88671875" style="3" customWidth="1"/>
    <col min="5643" max="5643" width="14.88671875" style="3" bestFit="1" customWidth="1"/>
    <col min="5644" max="5644" width="15.88671875" style="3" customWidth="1"/>
    <col min="5645" max="5645" width="0" style="3" hidden="1" customWidth="1"/>
    <col min="5646" max="5646" width="57.88671875" style="3" customWidth="1"/>
    <col min="5647" max="5647" width="19.6640625" style="3" customWidth="1"/>
    <col min="5648" max="5655" width="0" style="3" hidden="1" customWidth="1"/>
    <col min="5656" max="5656" width="18.6640625" style="3" customWidth="1"/>
    <col min="5657" max="5657" width="19.44140625" style="3" customWidth="1"/>
    <col min="5658" max="5893" width="9.109375" style="3"/>
    <col min="5894" max="5894" width="8.6640625" style="3" customWidth="1"/>
    <col min="5895" max="5895" width="50.5546875" style="3" customWidth="1"/>
    <col min="5896" max="5896" width="14.88671875" style="3" bestFit="1" customWidth="1"/>
    <col min="5897" max="5897" width="13.44140625" style="3" customWidth="1"/>
    <col min="5898" max="5898" width="12.88671875" style="3" customWidth="1"/>
    <col min="5899" max="5899" width="14.88671875" style="3" bestFit="1" customWidth="1"/>
    <col min="5900" max="5900" width="15.88671875" style="3" customWidth="1"/>
    <col min="5901" max="5901" width="0" style="3" hidden="1" customWidth="1"/>
    <col min="5902" max="5902" width="57.88671875" style="3" customWidth="1"/>
    <col min="5903" max="5903" width="19.6640625" style="3" customWidth="1"/>
    <col min="5904" max="5911" width="0" style="3" hidden="1" customWidth="1"/>
    <col min="5912" max="5912" width="18.6640625" style="3" customWidth="1"/>
    <col min="5913" max="5913" width="19.44140625" style="3" customWidth="1"/>
    <col min="5914" max="6149" width="9.109375" style="3"/>
    <col min="6150" max="6150" width="8.6640625" style="3" customWidth="1"/>
    <col min="6151" max="6151" width="50.5546875" style="3" customWidth="1"/>
    <col min="6152" max="6152" width="14.88671875" style="3" bestFit="1" customWidth="1"/>
    <col min="6153" max="6153" width="13.44140625" style="3" customWidth="1"/>
    <col min="6154" max="6154" width="12.88671875" style="3" customWidth="1"/>
    <col min="6155" max="6155" width="14.88671875" style="3" bestFit="1" customWidth="1"/>
    <col min="6156" max="6156" width="15.88671875" style="3" customWidth="1"/>
    <col min="6157" max="6157" width="0" style="3" hidden="1" customWidth="1"/>
    <col min="6158" max="6158" width="57.88671875" style="3" customWidth="1"/>
    <col min="6159" max="6159" width="19.6640625" style="3" customWidth="1"/>
    <col min="6160" max="6167" width="0" style="3" hidden="1" customWidth="1"/>
    <col min="6168" max="6168" width="18.6640625" style="3" customWidth="1"/>
    <col min="6169" max="6169" width="19.44140625" style="3" customWidth="1"/>
    <col min="6170" max="6405" width="9.109375" style="3"/>
    <col min="6406" max="6406" width="8.6640625" style="3" customWidth="1"/>
    <col min="6407" max="6407" width="50.5546875" style="3" customWidth="1"/>
    <col min="6408" max="6408" width="14.88671875" style="3" bestFit="1" customWidth="1"/>
    <col min="6409" max="6409" width="13.44140625" style="3" customWidth="1"/>
    <col min="6410" max="6410" width="12.88671875" style="3" customWidth="1"/>
    <col min="6411" max="6411" width="14.88671875" style="3" bestFit="1" customWidth="1"/>
    <col min="6412" max="6412" width="15.88671875" style="3" customWidth="1"/>
    <col min="6413" max="6413" width="0" style="3" hidden="1" customWidth="1"/>
    <col min="6414" max="6414" width="57.88671875" style="3" customWidth="1"/>
    <col min="6415" max="6415" width="19.6640625" style="3" customWidth="1"/>
    <col min="6416" max="6423" width="0" style="3" hidden="1" customWidth="1"/>
    <col min="6424" max="6424" width="18.6640625" style="3" customWidth="1"/>
    <col min="6425" max="6425" width="19.44140625" style="3" customWidth="1"/>
    <col min="6426" max="6661" width="9.109375" style="3"/>
    <col min="6662" max="6662" width="8.6640625" style="3" customWidth="1"/>
    <col min="6663" max="6663" width="50.5546875" style="3" customWidth="1"/>
    <col min="6664" max="6664" width="14.88671875" style="3" bestFit="1" customWidth="1"/>
    <col min="6665" max="6665" width="13.44140625" style="3" customWidth="1"/>
    <col min="6666" max="6666" width="12.88671875" style="3" customWidth="1"/>
    <col min="6667" max="6667" width="14.88671875" style="3" bestFit="1" customWidth="1"/>
    <col min="6668" max="6668" width="15.88671875" style="3" customWidth="1"/>
    <col min="6669" max="6669" width="0" style="3" hidden="1" customWidth="1"/>
    <col min="6670" max="6670" width="57.88671875" style="3" customWidth="1"/>
    <col min="6671" max="6671" width="19.6640625" style="3" customWidth="1"/>
    <col min="6672" max="6679" width="0" style="3" hidden="1" customWidth="1"/>
    <col min="6680" max="6680" width="18.6640625" style="3" customWidth="1"/>
    <col min="6681" max="6681" width="19.44140625" style="3" customWidth="1"/>
    <col min="6682" max="6917" width="9.109375" style="3"/>
    <col min="6918" max="6918" width="8.6640625" style="3" customWidth="1"/>
    <col min="6919" max="6919" width="50.5546875" style="3" customWidth="1"/>
    <col min="6920" max="6920" width="14.88671875" style="3" bestFit="1" customWidth="1"/>
    <col min="6921" max="6921" width="13.44140625" style="3" customWidth="1"/>
    <col min="6922" max="6922" width="12.88671875" style="3" customWidth="1"/>
    <col min="6923" max="6923" width="14.88671875" style="3" bestFit="1" customWidth="1"/>
    <col min="6924" max="6924" width="15.88671875" style="3" customWidth="1"/>
    <col min="6925" max="6925" width="0" style="3" hidden="1" customWidth="1"/>
    <col min="6926" max="6926" width="57.88671875" style="3" customWidth="1"/>
    <col min="6927" max="6927" width="19.6640625" style="3" customWidth="1"/>
    <col min="6928" max="6935" width="0" style="3" hidden="1" customWidth="1"/>
    <col min="6936" max="6936" width="18.6640625" style="3" customWidth="1"/>
    <col min="6937" max="6937" width="19.44140625" style="3" customWidth="1"/>
    <col min="6938" max="7173" width="9.109375" style="3"/>
    <col min="7174" max="7174" width="8.6640625" style="3" customWidth="1"/>
    <col min="7175" max="7175" width="50.5546875" style="3" customWidth="1"/>
    <col min="7176" max="7176" width="14.88671875" style="3" bestFit="1" customWidth="1"/>
    <col min="7177" max="7177" width="13.44140625" style="3" customWidth="1"/>
    <col min="7178" max="7178" width="12.88671875" style="3" customWidth="1"/>
    <col min="7179" max="7179" width="14.88671875" style="3" bestFit="1" customWidth="1"/>
    <col min="7180" max="7180" width="15.88671875" style="3" customWidth="1"/>
    <col min="7181" max="7181" width="0" style="3" hidden="1" customWidth="1"/>
    <col min="7182" max="7182" width="57.88671875" style="3" customWidth="1"/>
    <col min="7183" max="7183" width="19.6640625" style="3" customWidth="1"/>
    <col min="7184" max="7191" width="0" style="3" hidden="1" customWidth="1"/>
    <col min="7192" max="7192" width="18.6640625" style="3" customWidth="1"/>
    <col min="7193" max="7193" width="19.44140625" style="3" customWidth="1"/>
    <col min="7194" max="7429" width="9.109375" style="3"/>
    <col min="7430" max="7430" width="8.6640625" style="3" customWidth="1"/>
    <col min="7431" max="7431" width="50.5546875" style="3" customWidth="1"/>
    <col min="7432" max="7432" width="14.88671875" style="3" bestFit="1" customWidth="1"/>
    <col min="7433" max="7433" width="13.44140625" style="3" customWidth="1"/>
    <col min="7434" max="7434" width="12.88671875" style="3" customWidth="1"/>
    <col min="7435" max="7435" width="14.88671875" style="3" bestFit="1" customWidth="1"/>
    <col min="7436" max="7436" width="15.88671875" style="3" customWidth="1"/>
    <col min="7437" max="7437" width="0" style="3" hidden="1" customWidth="1"/>
    <col min="7438" max="7438" width="57.88671875" style="3" customWidth="1"/>
    <col min="7439" max="7439" width="19.6640625" style="3" customWidth="1"/>
    <col min="7440" max="7447" width="0" style="3" hidden="1" customWidth="1"/>
    <col min="7448" max="7448" width="18.6640625" style="3" customWidth="1"/>
    <col min="7449" max="7449" width="19.44140625" style="3" customWidth="1"/>
    <col min="7450" max="7685" width="9.109375" style="3"/>
    <col min="7686" max="7686" width="8.6640625" style="3" customWidth="1"/>
    <col min="7687" max="7687" width="50.5546875" style="3" customWidth="1"/>
    <col min="7688" max="7688" width="14.88671875" style="3" bestFit="1" customWidth="1"/>
    <col min="7689" max="7689" width="13.44140625" style="3" customWidth="1"/>
    <col min="7690" max="7690" width="12.88671875" style="3" customWidth="1"/>
    <col min="7691" max="7691" width="14.88671875" style="3" bestFit="1" customWidth="1"/>
    <col min="7692" max="7692" width="15.88671875" style="3" customWidth="1"/>
    <col min="7693" max="7693" width="0" style="3" hidden="1" customWidth="1"/>
    <col min="7694" max="7694" width="57.88671875" style="3" customWidth="1"/>
    <col min="7695" max="7695" width="19.6640625" style="3" customWidth="1"/>
    <col min="7696" max="7703" width="0" style="3" hidden="1" customWidth="1"/>
    <col min="7704" max="7704" width="18.6640625" style="3" customWidth="1"/>
    <col min="7705" max="7705" width="19.44140625" style="3" customWidth="1"/>
    <col min="7706" max="7941" width="9.109375" style="3"/>
    <col min="7942" max="7942" width="8.6640625" style="3" customWidth="1"/>
    <col min="7943" max="7943" width="50.5546875" style="3" customWidth="1"/>
    <col min="7944" max="7944" width="14.88671875" style="3" bestFit="1" customWidth="1"/>
    <col min="7945" max="7945" width="13.44140625" style="3" customWidth="1"/>
    <col min="7946" max="7946" width="12.88671875" style="3" customWidth="1"/>
    <col min="7947" max="7947" width="14.88671875" style="3" bestFit="1" customWidth="1"/>
    <col min="7948" max="7948" width="15.88671875" style="3" customWidth="1"/>
    <col min="7949" max="7949" width="0" style="3" hidden="1" customWidth="1"/>
    <col min="7950" max="7950" width="57.88671875" style="3" customWidth="1"/>
    <col min="7951" max="7951" width="19.6640625" style="3" customWidth="1"/>
    <col min="7952" max="7959" width="0" style="3" hidden="1" customWidth="1"/>
    <col min="7960" max="7960" width="18.6640625" style="3" customWidth="1"/>
    <col min="7961" max="7961" width="19.44140625" style="3" customWidth="1"/>
    <col min="7962" max="8197" width="9.109375" style="3"/>
    <col min="8198" max="8198" width="8.6640625" style="3" customWidth="1"/>
    <col min="8199" max="8199" width="50.5546875" style="3" customWidth="1"/>
    <col min="8200" max="8200" width="14.88671875" style="3" bestFit="1" customWidth="1"/>
    <col min="8201" max="8201" width="13.44140625" style="3" customWidth="1"/>
    <col min="8202" max="8202" width="12.88671875" style="3" customWidth="1"/>
    <col min="8203" max="8203" width="14.88671875" style="3" bestFit="1" customWidth="1"/>
    <col min="8204" max="8204" width="15.88671875" style="3" customWidth="1"/>
    <col min="8205" max="8205" width="0" style="3" hidden="1" customWidth="1"/>
    <col min="8206" max="8206" width="57.88671875" style="3" customWidth="1"/>
    <col min="8207" max="8207" width="19.6640625" style="3" customWidth="1"/>
    <col min="8208" max="8215" width="0" style="3" hidden="1" customWidth="1"/>
    <col min="8216" max="8216" width="18.6640625" style="3" customWidth="1"/>
    <col min="8217" max="8217" width="19.44140625" style="3" customWidth="1"/>
    <col min="8218" max="8453" width="9.109375" style="3"/>
    <col min="8454" max="8454" width="8.6640625" style="3" customWidth="1"/>
    <col min="8455" max="8455" width="50.5546875" style="3" customWidth="1"/>
    <col min="8456" max="8456" width="14.88671875" style="3" bestFit="1" customWidth="1"/>
    <col min="8457" max="8457" width="13.44140625" style="3" customWidth="1"/>
    <col min="8458" max="8458" width="12.88671875" style="3" customWidth="1"/>
    <col min="8459" max="8459" width="14.88671875" style="3" bestFit="1" customWidth="1"/>
    <col min="8460" max="8460" width="15.88671875" style="3" customWidth="1"/>
    <col min="8461" max="8461" width="0" style="3" hidden="1" customWidth="1"/>
    <col min="8462" max="8462" width="57.88671875" style="3" customWidth="1"/>
    <col min="8463" max="8463" width="19.6640625" style="3" customWidth="1"/>
    <col min="8464" max="8471" width="0" style="3" hidden="1" customWidth="1"/>
    <col min="8472" max="8472" width="18.6640625" style="3" customWidth="1"/>
    <col min="8473" max="8473" width="19.44140625" style="3" customWidth="1"/>
    <col min="8474" max="8709" width="9.109375" style="3"/>
    <col min="8710" max="8710" width="8.6640625" style="3" customWidth="1"/>
    <col min="8711" max="8711" width="50.5546875" style="3" customWidth="1"/>
    <col min="8712" max="8712" width="14.88671875" style="3" bestFit="1" customWidth="1"/>
    <col min="8713" max="8713" width="13.44140625" style="3" customWidth="1"/>
    <col min="8714" max="8714" width="12.88671875" style="3" customWidth="1"/>
    <col min="8715" max="8715" width="14.88671875" style="3" bestFit="1" customWidth="1"/>
    <col min="8716" max="8716" width="15.88671875" style="3" customWidth="1"/>
    <col min="8717" max="8717" width="0" style="3" hidden="1" customWidth="1"/>
    <col min="8718" max="8718" width="57.88671875" style="3" customWidth="1"/>
    <col min="8719" max="8719" width="19.6640625" style="3" customWidth="1"/>
    <col min="8720" max="8727" width="0" style="3" hidden="1" customWidth="1"/>
    <col min="8728" max="8728" width="18.6640625" style="3" customWidth="1"/>
    <col min="8729" max="8729" width="19.44140625" style="3" customWidth="1"/>
    <col min="8730" max="8965" width="9.109375" style="3"/>
    <col min="8966" max="8966" width="8.6640625" style="3" customWidth="1"/>
    <col min="8967" max="8967" width="50.5546875" style="3" customWidth="1"/>
    <col min="8968" max="8968" width="14.88671875" style="3" bestFit="1" customWidth="1"/>
    <col min="8969" max="8969" width="13.44140625" style="3" customWidth="1"/>
    <col min="8970" max="8970" width="12.88671875" style="3" customWidth="1"/>
    <col min="8971" max="8971" width="14.88671875" style="3" bestFit="1" customWidth="1"/>
    <col min="8972" max="8972" width="15.88671875" style="3" customWidth="1"/>
    <col min="8973" max="8973" width="0" style="3" hidden="1" customWidth="1"/>
    <col min="8974" max="8974" width="57.88671875" style="3" customWidth="1"/>
    <col min="8975" max="8975" width="19.6640625" style="3" customWidth="1"/>
    <col min="8976" max="8983" width="0" style="3" hidden="1" customWidth="1"/>
    <col min="8984" max="8984" width="18.6640625" style="3" customWidth="1"/>
    <col min="8985" max="8985" width="19.44140625" style="3" customWidth="1"/>
    <col min="8986" max="9221" width="9.109375" style="3"/>
    <col min="9222" max="9222" width="8.6640625" style="3" customWidth="1"/>
    <col min="9223" max="9223" width="50.5546875" style="3" customWidth="1"/>
    <col min="9224" max="9224" width="14.88671875" style="3" bestFit="1" customWidth="1"/>
    <col min="9225" max="9225" width="13.44140625" style="3" customWidth="1"/>
    <col min="9226" max="9226" width="12.88671875" style="3" customWidth="1"/>
    <col min="9227" max="9227" width="14.88671875" style="3" bestFit="1" customWidth="1"/>
    <col min="9228" max="9228" width="15.88671875" style="3" customWidth="1"/>
    <col min="9229" max="9229" width="0" style="3" hidden="1" customWidth="1"/>
    <col min="9230" max="9230" width="57.88671875" style="3" customWidth="1"/>
    <col min="9231" max="9231" width="19.6640625" style="3" customWidth="1"/>
    <col min="9232" max="9239" width="0" style="3" hidden="1" customWidth="1"/>
    <col min="9240" max="9240" width="18.6640625" style="3" customWidth="1"/>
    <col min="9241" max="9241" width="19.44140625" style="3" customWidth="1"/>
    <col min="9242" max="9477" width="9.109375" style="3"/>
    <col min="9478" max="9478" width="8.6640625" style="3" customWidth="1"/>
    <col min="9479" max="9479" width="50.5546875" style="3" customWidth="1"/>
    <col min="9480" max="9480" width="14.88671875" style="3" bestFit="1" customWidth="1"/>
    <col min="9481" max="9481" width="13.44140625" style="3" customWidth="1"/>
    <col min="9482" max="9482" width="12.88671875" style="3" customWidth="1"/>
    <col min="9483" max="9483" width="14.88671875" style="3" bestFit="1" customWidth="1"/>
    <col min="9484" max="9484" width="15.88671875" style="3" customWidth="1"/>
    <col min="9485" max="9485" width="0" style="3" hidden="1" customWidth="1"/>
    <col min="9486" max="9486" width="57.88671875" style="3" customWidth="1"/>
    <col min="9487" max="9487" width="19.6640625" style="3" customWidth="1"/>
    <col min="9488" max="9495" width="0" style="3" hidden="1" customWidth="1"/>
    <col min="9496" max="9496" width="18.6640625" style="3" customWidth="1"/>
    <col min="9497" max="9497" width="19.44140625" style="3" customWidth="1"/>
    <col min="9498" max="9733" width="9.109375" style="3"/>
    <col min="9734" max="9734" width="8.6640625" style="3" customWidth="1"/>
    <col min="9735" max="9735" width="50.5546875" style="3" customWidth="1"/>
    <col min="9736" max="9736" width="14.88671875" style="3" bestFit="1" customWidth="1"/>
    <col min="9737" max="9737" width="13.44140625" style="3" customWidth="1"/>
    <col min="9738" max="9738" width="12.88671875" style="3" customWidth="1"/>
    <col min="9739" max="9739" width="14.88671875" style="3" bestFit="1" customWidth="1"/>
    <col min="9740" max="9740" width="15.88671875" style="3" customWidth="1"/>
    <col min="9741" max="9741" width="0" style="3" hidden="1" customWidth="1"/>
    <col min="9742" max="9742" width="57.88671875" style="3" customWidth="1"/>
    <col min="9743" max="9743" width="19.6640625" style="3" customWidth="1"/>
    <col min="9744" max="9751" width="0" style="3" hidden="1" customWidth="1"/>
    <col min="9752" max="9752" width="18.6640625" style="3" customWidth="1"/>
    <col min="9753" max="9753" width="19.44140625" style="3" customWidth="1"/>
    <col min="9754" max="9989" width="9.109375" style="3"/>
    <col min="9990" max="9990" width="8.6640625" style="3" customWidth="1"/>
    <col min="9991" max="9991" width="50.5546875" style="3" customWidth="1"/>
    <col min="9992" max="9992" width="14.88671875" style="3" bestFit="1" customWidth="1"/>
    <col min="9993" max="9993" width="13.44140625" style="3" customWidth="1"/>
    <col min="9994" max="9994" width="12.88671875" style="3" customWidth="1"/>
    <col min="9995" max="9995" width="14.88671875" style="3" bestFit="1" customWidth="1"/>
    <col min="9996" max="9996" width="15.88671875" style="3" customWidth="1"/>
    <col min="9997" max="9997" width="0" style="3" hidden="1" customWidth="1"/>
    <col min="9998" max="9998" width="57.88671875" style="3" customWidth="1"/>
    <col min="9999" max="9999" width="19.6640625" style="3" customWidth="1"/>
    <col min="10000" max="10007" width="0" style="3" hidden="1" customWidth="1"/>
    <col min="10008" max="10008" width="18.6640625" style="3" customWidth="1"/>
    <col min="10009" max="10009" width="19.44140625" style="3" customWidth="1"/>
    <col min="10010" max="10245" width="9.109375" style="3"/>
    <col min="10246" max="10246" width="8.6640625" style="3" customWidth="1"/>
    <col min="10247" max="10247" width="50.5546875" style="3" customWidth="1"/>
    <col min="10248" max="10248" width="14.88671875" style="3" bestFit="1" customWidth="1"/>
    <col min="10249" max="10249" width="13.44140625" style="3" customWidth="1"/>
    <col min="10250" max="10250" width="12.88671875" style="3" customWidth="1"/>
    <col min="10251" max="10251" width="14.88671875" style="3" bestFit="1" customWidth="1"/>
    <col min="10252" max="10252" width="15.88671875" style="3" customWidth="1"/>
    <col min="10253" max="10253" width="0" style="3" hidden="1" customWidth="1"/>
    <col min="10254" max="10254" width="57.88671875" style="3" customWidth="1"/>
    <col min="10255" max="10255" width="19.6640625" style="3" customWidth="1"/>
    <col min="10256" max="10263" width="0" style="3" hidden="1" customWidth="1"/>
    <col min="10264" max="10264" width="18.6640625" style="3" customWidth="1"/>
    <col min="10265" max="10265" width="19.44140625" style="3" customWidth="1"/>
    <col min="10266" max="10501" width="9.109375" style="3"/>
    <col min="10502" max="10502" width="8.6640625" style="3" customWidth="1"/>
    <col min="10503" max="10503" width="50.5546875" style="3" customWidth="1"/>
    <col min="10504" max="10504" width="14.88671875" style="3" bestFit="1" customWidth="1"/>
    <col min="10505" max="10505" width="13.44140625" style="3" customWidth="1"/>
    <col min="10506" max="10506" width="12.88671875" style="3" customWidth="1"/>
    <col min="10507" max="10507" width="14.88671875" style="3" bestFit="1" customWidth="1"/>
    <col min="10508" max="10508" width="15.88671875" style="3" customWidth="1"/>
    <col min="10509" max="10509" width="0" style="3" hidden="1" customWidth="1"/>
    <col min="10510" max="10510" width="57.88671875" style="3" customWidth="1"/>
    <col min="10511" max="10511" width="19.6640625" style="3" customWidth="1"/>
    <col min="10512" max="10519" width="0" style="3" hidden="1" customWidth="1"/>
    <col min="10520" max="10520" width="18.6640625" style="3" customWidth="1"/>
    <col min="10521" max="10521" width="19.44140625" style="3" customWidth="1"/>
    <col min="10522" max="10757" width="9.109375" style="3"/>
    <col min="10758" max="10758" width="8.6640625" style="3" customWidth="1"/>
    <col min="10759" max="10759" width="50.5546875" style="3" customWidth="1"/>
    <col min="10760" max="10760" width="14.88671875" style="3" bestFit="1" customWidth="1"/>
    <col min="10761" max="10761" width="13.44140625" style="3" customWidth="1"/>
    <col min="10762" max="10762" width="12.88671875" style="3" customWidth="1"/>
    <col min="10763" max="10763" width="14.88671875" style="3" bestFit="1" customWidth="1"/>
    <col min="10764" max="10764" width="15.88671875" style="3" customWidth="1"/>
    <col min="10765" max="10765" width="0" style="3" hidden="1" customWidth="1"/>
    <col min="10766" max="10766" width="57.88671875" style="3" customWidth="1"/>
    <col min="10767" max="10767" width="19.6640625" style="3" customWidth="1"/>
    <col min="10768" max="10775" width="0" style="3" hidden="1" customWidth="1"/>
    <col min="10776" max="10776" width="18.6640625" style="3" customWidth="1"/>
    <col min="10777" max="10777" width="19.44140625" style="3" customWidth="1"/>
    <col min="10778" max="11013" width="9.109375" style="3"/>
    <col min="11014" max="11014" width="8.6640625" style="3" customWidth="1"/>
    <col min="11015" max="11015" width="50.5546875" style="3" customWidth="1"/>
    <col min="11016" max="11016" width="14.88671875" style="3" bestFit="1" customWidth="1"/>
    <col min="11017" max="11017" width="13.44140625" style="3" customWidth="1"/>
    <col min="11018" max="11018" width="12.88671875" style="3" customWidth="1"/>
    <col min="11019" max="11019" width="14.88671875" style="3" bestFit="1" customWidth="1"/>
    <col min="11020" max="11020" width="15.88671875" style="3" customWidth="1"/>
    <col min="11021" max="11021" width="0" style="3" hidden="1" customWidth="1"/>
    <col min="11022" max="11022" width="57.88671875" style="3" customWidth="1"/>
    <col min="11023" max="11023" width="19.6640625" style="3" customWidth="1"/>
    <col min="11024" max="11031" width="0" style="3" hidden="1" customWidth="1"/>
    <col min="11032" max="11032" width="18.6640625" style="3" customWidth="1"/>
    <col min="11033" max="11033" width="19.44140625" style="3" customWidth="1"/>
    <col min="11034" max="11269" width="9.109375" style="3"/>
    <col min="11270" max="11270" width="8.6640625" style="3" customWidth="1"/>
    <col min="11271" max="11271" width="50.5546875" style="3" customWidth="1"/>
    <col min="11272" max="11272" width="14.88671875" style="3" bestFit="1" customWidth="1"/>
    <col min="11273" max="11273" width="13.44140625" style="3" customWidth="1"/>
    <col min="11274" max="11274" width="12.88671875" style="3" customWidth="1"/>
    <col min="11275" max="11275" width="14.88671875" style="3" bestFit="1" customWidth="1"/>
    <col min="11276" max="11276" width="15.88671875" style="3" customWidth="1"/>
    <col min="11277" max="11277" width="0" style="3" hidden="1" customWidth="1"/>
    <col min="11278" max="11278" width="57.88671875" style="3" customWidth="1"/>
    <col min="11279" max="11279" width="19.6640625" style="3" customWidth="1"/>
    <col min="11280" max="11287" width="0" style="3" hidden="1" customWidth="1"/>
    <col min="11288" max="11288" width="18.6640625" style="3" customWidth="1"/>
    <col min="11289" max="11289" width="19.44140625" style="3" customWidth="1"/>
    <col min="11290" max="11525" width="9.109375" style="3"/>
    <col min="11526" max="11526" width="8.6640625" style="3" customWidth="1"/>
    <col min="11527" max="11527" width="50.5546875" style="3" customWidth="1"/>
    <col min="11528" max="11528" width="14.88671875" style="3" bestFit="1" customWidth="1"/>
    <col min="11529" max="11529" width="13.44140625" style="3" customWidth="1"/>
    <col min="11530" max="11530" width="12.88671875" style="3" customWidth="1"/>
    <col min="11531" max="11531" width="14.88671875" style="3" bestFit="1" customWidth="1"/>
    <col min="11532" max="11532" width="15.88671875" style="3" customWidth="1"/>
    <col min="11533" max="11533" width="0" style="3" hidden="1" customWidth="1"/>
    <col min="11534" max="11534" width="57.88671875" style="3" customWidth="1"/>
    <col min="11535" max="11535" width="19.6640625" style="3" customWidth="1"/>
    <col min="11536" max="11543" width="0" style="3" hidden="1" customWidth="1"/>
    <col min="11544" max="11544" width="18.6640625" style="3" customWidth="1"/>
    <col min="11545" max="11545" width="19.44140625" style="3" customWidth="1"/>
    <col min="11546" max="11781" width="9.109375" style="3"/>
    <col min="11782" max="11782" width="8.6640625" style="3" customWidth="1"/>
    <col min="11783" max="11783" width="50.5546875" style="3" customWidth="1"/>
    <col min="11784" max="11784" width="14.88671875" style="3" bestFit="1" customWidth="1"/>
    <col min="11785" max="11785" width="13.44140625" style="3" customWidth="1"/>
    <col min="11786" max="11786" width="12.88671875" style="3" customWidth="1"/>
    <col min="11787" max="11787" width="14.88671875" style="3" bestFit="1" customWidth="1"/>
    <col min="11788" max="11788" width="15.88671875" style="3" customWidth="1"/>
    <col min="11789" max="11789" width="0" style="3" hidden="1" customWidth="1"/>
    <col min="11790" max="11790" width="57.88671875" style="3" customWidth="1"/>
    <col min="11791" max="11791" width="19.6640625" style="3" customWidth="1"/>
    <col min="11792" max="11799" width="0" style="3" hidden="1" customWidth="1"/>
    <col min="11800" max="11800" width="18.6640625" style="3" customWidth="1"/>
    <col min="11801" max="11801" width="19.44140625" style="3" customWidth="1"/>
    <col min="11802" max="12037" width="9.109375" style="3"/>
    <col min="12038" max="12038" width="8.6640625" style="3" customWidth="1"/>
    <col min="12039" max="12039" width="50.5546875" style="3" customWidth="1"/>
    <col min="12040" max="12040" width="14.88671875" style="3" bestFit="1" customWidth="1"/>
    <col min="12041" max="12041" width="13.44140625" style="3" customWidth="1"/>
    <col min="12042" max="12042" width="12.88671875" style="3" customWidth="1"/>
    <col min="12043" max="12043" width="14.88671875" style="3" bestFit="1" customWidth="1"/>
    <col min="12044" max="12044" width="15.88671875" style="3" customWidth="1"/>
    <col min="12045" max="12045" width="0" style="3" hidden="1" customWidth="1"/>
    <col min="12046" max="12046" width="57.88671875" style="3" customWidth="1"/>
    <col min="12047" max="12047" width="19.6640625" style="3" customWidth="1"/>
    <col min="12048" max="12055" width="0" style="3" hidden="1" customWidth="1"/>
    <col min="12056" max="12056" width="18.6640625" style="3" customWidth="1"/>
    <col min="12057" max="12057" width="19.44140625" style="3" customWidth="1"/>
    <col min="12058" max="12293" width="9.109375" style="3"/>
    <col min="12294" max="12294" width="8.6640625" style="3" customWidth="1"/>
    <col min="12295" max="12295" width="50.5546875" style="3" customWidth="1"/>
    <col min="12296" max="12296" width="14.88671875" style="3" bestFit="1" customWidth="1"/>
    <col min="12297" max="12297" width="13.44140625" style="3" customWidth="1"/>
    <col min="12298" max="12298" width="12.88671875" style="3" customWidth="1"/>
    <col min="12299" max="12299" width="14.88671875" style="3" bestFit="1" customWidth="1"/>
    <col min="12300" max="12300" width="15.88671875" style="3" customWidth="1"/>
    <col min="12301" max="12301" width="0" style="3" hidden="1" customWidth="1"/>
    <col min="12302" max="12302" width="57.88671875" style="3" customWidth="1"/>
    <col min="12303" max="12303" width="19.6640625" style="3" customWidth="1"/>
    <col min="12304" max="12311" width="0" style="3" hidden="1" customWidth="1"/>
    <col min="12312" max="12312" width="18.6640625" style="3" customWidth="1"/>
    <col min="12313" max="12313" width="19.44140625" style="3" customWidth="1"/>
    <col min="12314" max="12549" width="9.109375" style="3"/>
    <col min="12550" max="12550" width="8.6640625" style="3" customWidth="1"/>
    <col min="12551" max="12551" width="50.5546875" style="3" customWidth="1"/>
    <col min="12552" max="12552" width="14.88671875" style="3" bestFit="1" customWidth="1"/>
    <col min="12553" max="12553" width="13.44140625" style="3" customWidth="1"/>
    <col min="12554" max="12554" width="12.88671875" style="3" customWidth="1"/>
    <col min="12555" max="12555" width="14.88671875" style="3" bestFit="1" customWidth="1"/>
    <col min="12556" max="12556" width="15.88671875" style="3" customWidth="1"/>
    <col min="12557" max="12557" width="0" style="3" hidden="1" customWidth="1"/>
    <col min="12558" max="12558" width="57.88671875" style="3" customWidth="1"/>
    <col min="12559" max="12559" width="19.6640625" style="3" customWidth="1"/>
    <col min="12560" max="12567" width="0" style="3" hidden="1" customWidth="1"/>
    <col min="12568" max="12568" width="18.6640625" style="3" customWidth="1"/>
    <col min="12569" max="12569" width="19.44140625" style="3" customWidth="1"/>
    <col min="12570" max="12805" width="9.109375" style="3"/>
    <col min="12806" max="12806" width="8.6640625" style="3" customWidth="1"/>
    <col min="12807" max="12807" width="50.5546875" style="3" customWidth="1"/>
    <col min="12808" max="12808" width="14.88671875" style="3" bestFit="1" customWidth="1"/>
    <col min="12809" max="12809" width="13.44140625" style="3" customWidth="1"/>
    <col min="12810" max="12810" width="12.88671875" style="3" customWidth="1"/>
    <col min="12811" max="12811" width="14.88671875" style="3" bestFit="1" customWidth="1"/>
    <col min="12812" max="12812" width="15.88671875" style="3" customWidth="1"/>
    <col min="12813" max="12813" width="0" style="3" hidden="1" customWidth="1"/>
    <col min="12814" max="12814" width="57.88671875" style="3" customWidth="1"/>
    <col min="12815" max="12815" width="19.6640625" style="3" customWidth="1"/>
    <col min="12816" max="12823" width="0" style="3" hidden="1" customWidth="1"/>
    <col min="12824" max="12824" width="18.6640625" style="3" customWidth="1"/>
    <col min="12825" max="12825" width="19.44140625" style="3" customWidth="1"/>
    <col min="12826" max="13061" width="9.109375" style="3"/>
    <col min="13062" max="13062" width="8.6640625" style="3" customWidth="1"/>
    <col min="13063" max="13063" width="50.5546875" style="3" customWidth="1"/>
    <col min="13064" max="13064" width="14.88671875" style="3" bestFit="1" customWidth="1"/>
    <col min="13065" max="13065" width="13.44140625" style="3" customWidth="1"/>
    <col min="13066" max="13066" width="12.88671875" style="3" customWidth="1"/>
    <col min="13067" max="13067" width="14.88671875" style="3" bestFit="1" customWidth="1"/>
    <col min="13068" max="13068" width="15.88671875" style="3" customWidth="1"/>
    <col min="13069" max="13069" width="0" style="3" hidden="1" customWidth="1"/>
    <col min="13070" max="13070" width="57.88671875" style="3" customWidth="1"/>
    <col min="13071" max="13071" width="19.6640625" style="3" customWidth="1"/>
    <col min="13072" max="13079" width="0" style="3" hidden="1" customWidth="1"/>
    <col min="13080" max="13080" width="18.6640625" style="3" customWidth="1"/>
    <col min="13081" max="13081" width="19.44140625" style="3" customWidth="1"/>
    <col min="13082" max="13317" width="9.109375" style="3"/>
    <col min="13318" max="13318" width="8.6640625" style="3" customWidth="1"/>
    <col min="13319" max="13319" width="50.5546875" style="3" customWidth="1"/>
    <col min="13320" max="13320" width="14.88671875" style="3" bestFit="1" customWidth="1"/>
    <col min="13321" max="13321" width="13.44140625" style="3" customWidth="1"/>
    <col min="13322" max="13322" width="12.88671875" style="3" customWidth="1"/>
    <col min="13323" max="13323" width="14.88671875" style="3" bestFit="1" customWidth="1"/>
    <col min="13324" max="13324" width="15.88671875" style="3" customWidth="1"/>
    <col min="13325" max="13325" width="0" style="3" hidden="1" customWidth="1"/>
    <col min="13326" max="13326" width="57.88671875" style="3" customWidth="1"/>
    <col min="13327" max="13327" width="19.6640625" style="3" customWidth="1"/>
    <col min="13328" max="13335" width="0" style="3" hidden="1" customWidth="1"/>
    <col min="13336" max="13336" width="18.6640625" style="3" customWidth="1"/>
    <col min="13337" max="13337" width="19.44140625" style="3" customWidth="1"/>
    <col min="13338" max="13573" width="9.109375" style="3"/>
    <col min="13574" max="13574" width="8.6640625" style="3" customWidth="1"/>
    <col min="13575" max="13575" width="50.5546875" style="3" customWidth="1"/>
    <col min="13576" max="13576" width="14.88671875" style="3" bestFit="1" customWidth="1"/>
    <col min="13577" max="13577" width="13.44140625" style="3" customWidth="1"/>
    <col min="13578" max="13578" width="12.88671875" style="3" customWidth="1"/>
    <col min="13579" max="13579" width="14.88671875" style="3" bestFit="1" customWidth="1"/>
    <col min="13580" max="13580" width="15.88671875" style="3" customWidth="1"/>
    <col min="13581" max="13581" width="0" style="3" hidden="1" customWidth="1"/>
    <col min="13582" max="13582" width="57.88671875" style="3" customWidth="1"/>
    <col min="13583" max="13583" width="19.6640625" style="3" customWidth="1"/>
    <col min="13584" max="13591" width="0" style="3" hidden="1" customWidth="1"/>
    <col min="13592" max="13592" width="18.6640625" style="3" customWidth="1"/>
    <col min="13593" max="13593" width="19.44140625" style="3" customWidth="1"/>
    <col min="13594" max="13829" width="9.109375" style="3"/>
    <col min="13830" max="13830" width="8.6640625" style="3" customWidth="1"/>
    <col min="13831" max="13831" width="50.5546875" style="3" customWidth="1"/>
    <col min="13832" max="13832" width="14.88671875" style="3" bestFit="1" customWidth="1"/>
    <col min="13833" max="13833" width="13.44140625" style="3" customWidth="1"/>
    <col min="13834" max="13834" width="12.88671875" style="3" customWidth="1"/>
    <col min="13835" max="13835" width="14.88671875" style="3" bestFit="1" customWidth="1"/>
    <col min="13836" max="13836" width="15.88671875" style="3" customWidth="1"/>
    <col min="13837" max="13837" width="0" style="3" hidden="1" customWidth="1"/>
    <col min="13838" max="13838" width="57.88671875" style="3" customWidth="1"/>
    <col min="13839" max="13839" width="19.6640625" style="3" customWidth="1"/>
    <col min="13840" max="13847" width="0" style="3" hidden="1" customWidth="1"/>
    <col min="13848" max="13848" width="18.6640625" style="3" customWidth="1"/>
    <col min="13849" max="13849" width="19.44140625" style="3" customWidth="1"/>
    <col min="13850" max="14085" width="9.109375" style="3"/>
    <col min="14086" max="14086" width="8.6640625" style="3" customWidth="1"/>
    <col min="14087" max="14087" width="50.5546875" style="3" customWidth="1"/>
    <col min="14088" max="14088" width="14.88671875" style="3" bestFit="1" customWidth="1"/>
    <col min="14089" max="14089" width="13.44140625" style="3" customWidth="1"/>
    <col min="14090" max="14090" width="12.88671875" style="3" customWidth="1"/>
    <col min="14091" max="14091" width="14.88671875" style="3" bestFit="1" customWidth="1"/>
    <col min="14092" max="14092" width="15.88671875" style="3" customWidth="1"/>
    <col min="14093" max="14093" width="0" style="3" hidden="1" customWidth="1"/>
    <col min="14094" max="14094" width="57.88671875" style="3" customWidth="1"/>
    <col min="14095" max="14095" width="19.6640625" style="3" customWidth="1"/>
    <col min="14096" max="14103" width="0" style="3" hidden="1" customWidth="1"/>
    <col min="14104" max="14104" width="18.6640625" style="3" customWidth="1"/>
    <col min="14105" max="14105" width="19.44140625" style="3" customWidth="1"/>
    <col min="14106" max="14341" width="9.109375" style="3"/>
    <col min="14342" max="14342" width="8.6640625" style="3" customWidth="1"/>
    <col min="14343" max="14343" width="50.5546875" style="3" customWidth="1"/>
    <col min="14344" max="14344" width="14.88671875" style="3" bestFit="1" customWidth="1"/>
    <col min="14345" max="14345" width="13.44140625" style="3" customWidth="1"/>
    <col min="14346" max="14346" width="12.88671875" style="3" customWidth="1"/>
    <col min="14347" max="14347" width="14.88671875" style="3" bestFit="1" customWidth="1"/>
    <col min="14348" max="14348" width="15.88671875" style="3" customWidth="1"/>
    <col min="14349" max="14349" width="0" style="3" hidden="1" customWidth="1"/>
    <col min="14350" max="14350" width="57.88671875" style="3" customWidth="1"/>
    <col min="14351" max="14351" width="19.6640625" style="3" customWidth="1"/>
    <col min="14352" max="14359" width="0" style="3" hidden="1" customWidth="1"/>
    <col min="14360" max="14360" width="18.6640625" style="3" customWidth="1"/>
    <col min="14361" max="14361" width="19.44140625" style="3" customWidth="1"/>
    <col min="14362" max="14597" width="9.109375" style="3"/>
    <col min="14598" max="14598" width="8.6640625" style="3" customWidth="1"/>
    <col min="14599" max="14599" width="50.5546875" style="3" customWidth="1"/>
    <col min="14600" max="14600" width="14.88671875" style="3" bestFit="1" customWidth="1"/>
    <col min="14601" max="14601" width="13.44140625" style="3" customWidth="1"/>
    <col min="14602" max="14602" width="12.88671875" style="3" customWidth="1"/>
    <col min="14603" max="14603" width="14.88671875" style="3" bestFit="1" customWidth="1"/>
    <col min="14604" max="14604" width="15.88671875" style="3" customWidth="1"/>
    <col min="14605" max="14605" width="0" style="3" hidden="1" customWidth="1"/>
    <col min="14606" max="14606" width="57.88671875" style="3" customWidth="1"/>
    <col min="14607" max="14607" width="19.6640625" style="3" customWidth="1"/>
    <col min="14608" max="14615" width="0" style="3" hidden="1" customWidth="1"/>
    <col min="14616" max="14616" width="18.6640625" style="3" customWidth="1"/>
    <col min="14617" max="14617" width="19.44140625" style="3" customWidth="1"/>
    <col min="14618" max="14853" width="9.109375" style="3"/>
    <col min="14854" max="14854" width="8.6640625" style="3" customWidth="1"/>
    <col min="14855" max="14855" width="50.5546875" style="3" customWidth="1"/>
    <col min="14856" max="14856" width="14.88671875" style="3" bestFit="1" customWidth="1"/>
    <col min="14857" max="14857" width="13.44140625" style="3" customWidth="1"/>
    <col min="14858" max="14858" width="12.88671875" style="3" customWidth="1"/>
    <col min="14859" max="14859" width="14.88671875" style="3" bestFit="1" customWidth="1"/>
    <col min="14860" max="14860" width="15.88671875" style="3" customWidth="1"/>
    <col min="14861" max="14861" width="0" style="3" hidden="1" customWidth="1"/>
    <col min="14862" max="14862" width="57.88671875" style="3" customWidth="1"/>
    <col min="14863" max="14863" width="19.6640625" style="3" customWidth="1"/>
    <col min="14864" max="14871" width="0" style="3" hidden="1" customWidth="1"/>
    <col min="14872" max="14872" width="18.6640625" style="3" customWidth="1"/>
    <col min="14873" max="14873" width="19.44140625" style="3" customWidth="1"/>
    <col min="14874" max="15109" width="9.109375" style="3"/>
    <col min="15110" max="15110" width="8.6640625" style="3" customWidth="1"/>
    <col min="15111" max="15111" width="50.5546875" style="3" customWidth="1"/>
    <col min="15112" max="15112" width="14.88671875" style="3" bestFit="1" customWidth="1"/>
    <col min="15113" max="15113" width="13.44140625" style="3" customWidth="1"/>
    <col min="15114" max="15114" width="12.88671875" style="3" customWidth="1"/>
    <col min="15115" max="15115" width="14.88671875" style="3" bestFit="1" customWidth="1"/>
    <col min="15116" max="15116" width="15.88671875" style="3" customWidth="1"/>
    <col min="15117" max="15117" width="0" style="3" hidden="1" customWidth="1"/>
    <col min="15118" max="15118" width="57.88671875" style="3" customWidth="1"/>
    <col min="15119" max="15119" width="19.6640625" style="3" customWidth="1"/>
    <col min="15120" max="15127" width="0" style="3" hidden="1" customWidth="1"/>
    <col min="15128" max="15128" width="18.6640625" style="3" customWidth="1"/>
    <col min="15129" max="15129" width="19.44140625" style="3" customWidth="1"/>
    <col min="15130" max="15365" width="9.109375" style="3"/>
    <col min="15366" max="15366" width="8.6640625" style="3" customWidth="1"/>
    <col min="15367" max="15367" width="50.5546875" style="3" customWidth="1"/>
    <col min="15368" max="15368" width="14.88671875" style="3" bestFit="1" customWidth="1"/>
    <col min="15369" max="15369" width="13.44140625" style="3" customWidth="1"/>
    <col min="15370" max="15370" width="12.88671875" style="3" customWidth="1"/>
    <col min="15371" max="15371" width="14.88671875" style="3" bestFit="1" customWidth="1"/>
    <col min="15372" max="15372" width="15.88671875" style="3" customWidth="1"/>
    <col min="15373" max="15373" width="0" style="3" hidden="1" customWidth="1"/>
    <col min="15374" max="15374" width="57.88671875" style="3" customWidth="1"/>
    <col min="15375" max="15375" width="19.6640625" style="3" customWidth="1"/>
    <col min="15376" max="15383" width="0" style="3" hidden="1" customWidth="1"/>
    <col min="15384" max="15384" width="18.6640625" style="3" customWidth="1"/>
    <col min="15385" max="15385" width="19.44140625" style="3" customWidth="1"/>
    <col min="15386" max="15621" width="9.109375" style="3"/>
    <col min="15622" max="15622" width="8.6640625" style="3" customWidth="1"/>
    <col min="15623" max="15623" width="50.5546875" style="3" customWidth="1"/>
    <col min="15624" max="15624" width="14.88671875" style="3" bestFit="1" customWidth="1"/>
    <col min="15625" max="15625" width="13.44140625" style="3" customWidth="1"/>
    <col min="15626" max="15626" width="12.88671875" style="3" customWidth="1"/>
    <col min="15627" max="15627" width="14.88671875" style="3" bestFit="1" customWidth="1"/>
    <col min="15628" max="15628" width="15.88671875" style="3" customWidth="1"/>
    <col min="15629" max="15629" width="0" style="3" hidden="1" customWidth="1"/>
    <col min="15630" max="15630" width="57.88671875" style="3" customWidth="1"/>
    <col min="15631" max="15631" width="19.6640625" style="3" customWidth="1"/>
    <col min="15632" max="15639" width="0" style="3" hidden="1" customWidth="1"/>
    <col min="15640" max="15640" width="18.6640625" style="3" customWidth="1"/>
    <col min="15641" max="15641" width="19.44140625" style="3" customWidth="1"/>
    <col min="15642" max="15877" width="9.109375" style="3"/>
    <col min="15878" max="15878" width="8.6640625" style="3" customWidth="1"/>
    <col min="15879" max="15879" width="50.5546875" style="3" customWidth="1"/>
    <col min="15880" max="15880" width="14.88671875" style="3" bestFit="1" customWidth="1"/>
    <col min="15881" max="15881" width="13.44140625" style="3" customWidth="1"/>
    <col min="15882" max="15882" width="12.88671875" style="3" customWidth="1"/>
    <col min="15883" max="15883" width="14.88671875" style="3" bestFit="1" customWidth="1"/>
    <col min="15884" max="15884" width="15.88671875" style="3" customWidth="1"/>
    <col min="15885" max="15885" width="0" style="3" hidden="1" customWidth="1"/>
    <col min="15886" max="15886" width="57.88671875" style="3" customWidth="1"/>
    <col min="15887" max="15887" width="19.6640625" style="3" customWidth="1"/>
    <col min="15888" max="15895" width="0" style="3" hidden="1" customWidth="1"/>
    <col min="15896" max="15896" width="18.6640625" style="3" customWidth="1"/>
    <col min="15897" max="15897" width="19.44140625" style="3" customWidth="1"/>
    <col min="15898" max="16133" width="9.109375" style="3"/>
    <col min="16134" max="16134" width="8.6640625" style="3" customWidth="1"/>
    <col min="16135" max="16135" width="50.5546875" style="3" customWidth="1"/>
    <col min="16136" max="16136" width="14.88671875" style="3" bestFit="1" customWidth="1"/>
    <col min="16137" max="16137" width="13.44140625" style="3" customWidth="1"/>
    <col min="16138" max="16138" width="12.88671875" style="3" customWidth="1"/>
    <col min="16139" max="16139" width="14.88671875" style="3" bestFit="1" customWidth="1"/>
    <col min="16140" max="16140" width="15.88671875" style="3" customWidth="1"/>
    <col min="16141" max="16141" width="0" style="3" hidden="1" customWidth="1"/>
    <col min="16142" max="16142" width="57.88671875" style="3" customWidth="1"/>
    <col min="16143" max="16143" width="19.6640625" style="3" customWidth="1"/>
    <col min="16144" max="16151" width="0" style="3" hidden="1" customWidth="1"/>
    <col min="16152" max="16152" width="18.6640625" style="3" customWidth="1"/>
    <col min="16153" max="16153" width="19.44140625" style="3" customWidth="1"/>
    <col min="16154" max="16382" width="9.109375" style="3"/>
    <col min="16383" max="16384" width="9.109375" style="3" customWidth="1"/>
  </cols>
  <sheetData>
    <row r="1" spans="1:38" s="1" customFormat="1" ht="15.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93" t="s">
        <v>78</v>
      </c>
      <c r="V1" s="93"/>
      <c r="W1" s="93"/>
      <c r="X1" s="93"/>
      <c r="Y1" s="2"/>
      <c r="Z1" s="2"/>
      <c r="AA1" s="2"/>
      <c r="AB1" s="2"/>
      <c r="AD1" s="24"/>
      <c r="AE1" s="24"/>
    </row>
    <row r="2" spans="1:38" s="1" customFormat="1" ht="15.6">
      <c r="A2" s="2"/>
      <c r="C2" s="76" t="s">
        <v>74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93" t="s">
        <v>77</v>
      </c>
      <c r="V2" s="93"/>
      <c r="W2" s="93"/>
      <c r="X2" s="93"/>
      <c r="Y2" s="2"/>
      <c r="Z2" s="2"/>
      <c r="AA2" s="2"/>
      <c r="AB2" s="2"/>
      <c r="AD2" s="24"/>
      <c r="AE2" s="24"/>
    </row>
    <row r="3" spans="1:38" s="1" customFormat="1" ht="15.6">
      <c r="A3" s="2"/>
      <c r="B3" s="76"/>
      <c r="C3" s="2">
        <v>1.0312338000000001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93" t="s">
        <v>76</v>
      </c>
      <c r="V3" s="93"/>
      <c r="W3" s="93"/>
      <c r="X3" s="93"/>
      <c r="Y3" s="2"/>
      <c r="Z3" s="2"/>
      <c r="AA3" s="2"/>
      <c r="AB3" s="2"/>
      <c r="AD3" s="24"/>
      <c r="AE3" s="24"/>
    </row>
    <row r="4" spans="1:38" s="1" customFormat="1" ht="15.6">
      <c r="A4" s="2"/>
      <c r="B4" s="76"/>
      <c r="C4" s="76" t="s">
        <v>75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D4" s="24"/>
      <c r="AE4" s="24"/>
    </row>
    <row r="5" spans="1:38" s="1" customFormat="1" ht="15.6">
      <c r="A5" s="2"/>
      <c r="C5" s="2">
        <f>1.0268258*1.0125132*1.0510181</f>
        <v>1.09271690321883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D5" s="24"/>
      <c r="AE5" s="24"/>
    </row>
    <row r="6" spans="1:38" s="1" customFormat="1" ht="15.6" hidden="1">
      <c r="A6" s="2"/>
      <c r="B6" s="2"/>
      <c r="C6" s="2"/>
      <c r="D6" s="2"/>
      <c r="E6" s="45">
        <v>1.0319008108100001</v>
      </c>
      <c r="F6" s="2"/>
      <c r="G6" s="45">
        <v>1.01004572065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D6" s="24"/>
      <c r="AE6" s="24"/>
    </row>
    <row r="7" spans="1:38" s="1" customFormat="1" ht="15.6">
      <c r="A7" s="107" t="s">
        <v>80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25"/>
      <c r="AD7" s="25"/>
      <c r="AE7" s="25"/>
      <c r="AF7" s="25"/>
      <c r="AG7" s="25"/>
    </row>
    <row r="8" spans="1:38" s="1" customFormat="1" ht="15.6">
      <c r="A8" s="107" t="s">
        <v>34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25"/>
      <c r="AD8" s="25"/>
      <c r="AE8" s="25"/>
      <c r="AF8" s="25"/>
      <c r="AG8" s="25"/>
    </row>
    <row r="9" spans="1:38" s="1" customFormat="1" ht="15.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D9" s="24"/>
      <c r="AE9" s="24"/>
    </row>
    <row r="10" spans="1:38" s="14" customFormat="1" ht="36" customHeight="1">
      <c r="A10" s="105" t="s">
        <v>0</v>
      </c>
      <c r="B10" s="106" t="s">
        <v>16</v>
      </c>
      <c r="C10" s="115"/>
      <c r="D10" s="110" t="s">
        <v>66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2"/>
      <c r="Y10" s="108" t="s">
        <v>1</v>
      </c>
      <c r="Z10" s="109"/>
      <c r="AA10" s="13" t="s">
        <v>2</v>
      </c>
      <c r="AB10" s="13" t="s">
        <v>3</v>
      </c>
      <c r="AD10" s="15" t="s">
        <v>4</v>
      </c>
      <c r="AE10" s="15" t="s">
        <v>5</v>
      </c>
    </row>
    <row r="11" spans="1:38" s="14" customFormat="1" ht="15.6">
      <c r="A11" s="105"/>
      <c r="B11" s="106"/>
      <c r="C11" s="116"/>
      <c r="D11" s="106" t="s">
        <v>6</v>
      </c>
      <c r="E11" s="97" t="s">
        <v>35</v>
      </c>
      <c r="F11" s="97"/>
      <c r="G11" s="97"/>
      <c r="H11" s="97"/>
      <c r="I11" s="97"/>
      <c r="J11" s="97"/>
      <c r="K11" s="97"/>
      <c r="L11" s="97"/>
      <c r="M11" s="98"/>
      <c r="N11" s="113" t="s">
        <v>36</v>
      </c>
      <c r="O11" s="97"/>
      <c r="P11" s="97"/>
      <c r="Q11" s="97"/>
      <c r="R11" s="97"/>
      <c r="S11" s="97"/>
      <c r="T11" s="97"/>
      <c r="U11" s="97"/>
      <c r="V11" s="97"/>
      <c r="W11" s="97"/>
      <c r="X11" s="98"/>
      <c r="Y11" s="16"/>
      <c r="Z11" s="17"/>
      <c r="AA11" s="18"/>
      <c r="AB11" s="18"/>
      <c r="AD11" s="15"/>
      <c r="AE11" s="15"/>
    </row>
    <row r="12" spans="1:38" s="14" customFormat="1" ht="21.6" customHeight="1">
      <c r="A12" s="105"/>
      <c r="B12" s="106"/>
      <c r="C12" s="116"/>
      <c r="D12" s="106"/>
      <c r="E12" s="99"/>
      <c r="F12" s="99"/>
      <c r="G12" s="99"/>
      <c r="H12" s="99"/>
      <c r="I12" s="99"/>
      <c r="J12" s="99"/>
      <c r="K12" s="99"/>
      <c r="L12" s="99"/>
      <c r="M12" s="100"/>
      <c r="N12" s="114"/>
      <c r="O12" s="99"/>
      <c r="P12" s="99"/>
      <c r="Q12" s="99"/>
      <c r="R12" s="99"/>
      <c r="S12" s="99"/>
      <c r="T12" s="99"/>
      <c r="U12" s="99"/>
      <c r="V12" s="99"/>
      <c r="W12" s="99"/>
      <c r="X12" s="100"/>
      <c r="Y12" s="16"/>
      <c r="Z12" s="17"/>
      <c r="AA12" s="18"/>
      <c r="AB12" s="18"/>
      <c r="AD12" s="15"/>
      <c r="AE12" s="15"/>
    </row>
    <row r="13" spans="1:38" s="14" customFormat="1" ht="30.6" customHeight="1">
      <c r="A13" s="105"/>
      <c r="B13" s="106"/>
      <c r="C13" s="117"/>
      <c r="D13" s="106"/>
      <c r="E13" s="54" t="s">
        <v>37</v>
      </c>
      <c r="F13" s="54" t="s">
        <v>31</v>
      </c>
      <c r="G13" s="54" t="s">
        <v>32</v>
      </c>
      <c r="H13" s="54" t="s">
        <v>33</v>
      </c>
      <c r="I13" s="54" t="s">
        <v>25</v>
      </c>
      <c r="J13" s="54" t="s">
        <v>26</v>
      </c>
      <c r="K13" s="54" t="s">
        <v>27</v>
      </c>
      <c r="L13" s="54" t="s">
        <v>28</v>
      </c>
      <c r="M13" s="54" t="s">
        <v>29</v>
      </c>
      <c r="N13" s="54" t="s">
        <v>38</v>
      </c>
      <c r="O13" s="54" t="s">
        <v>30</v>
      </c>
      <c r="P13" s="54" t="s">
        <v>39</v>
      </c>
      <c r="Q13" s="54" t="s">
        <v>37</v>
      </c>
      <c r="R13" s="54" t="s">
        <v>40</v>
      </c>
      <c r="S13" s="54" t="s">
        <v>41</v>
      </c>
      <c r="T13" s="54" t="s">
        <v>33</v>
      </c>
      <c r="U13" s="54" t="s">
        <v>42</v>
      </c>
      <c r="V13" s="54" t="s">
        <v>26</v>
      </c>
      <c r="W13" s="67" t="s">
        <v>27</v>
      </c>
      <c r="X13" s="86" t="s">
        <v>28</v>
      </c>
      <c r="Y13" s="16"/>
      <c r="Z13" s="17"/>
      <c r="AA13" s="18"/>
      <c r="AB13" s="18"/>
      <c r="AD13" s="15"/>
      <c r="AE13" s="15"/>
    </row>
    <row r="14" spans="1:38" s="1" customFormat="1" ht="21.6" customHeight="1">
      <c r="A14" s="19">
        <v>1</v>
      </c>
      <c r="B14" s="19">
        <v>2</v>
      </c>
      <c r="D14" s="19">
        <v>3</v>
      </c>
      <c r="E14" s="19">
        <v>4</v>
      </c>
      <c r="F14" s="19">
        <v>5</v>
      </c>
      <c r="G14" s="19">
        <v>6</v>
      </c>
      <c r="H14" s="19">
        <v>7</v>
      </c>
      <c r="I14" s="19">
        <v>8</v>
      </c>
      <c r="J14" s="19">
        <v>9</v>
      </c>
      <c r="K14" s="19">
        <v>10</v>
      </c>
      <c r="L14" s="19">
        <v>11</v>
      </c>
      <c r="M14" s="19">
        <v>12</v>
      </c>
      <c r="N14" s="19">
        <v>13</v>
      </c>
      <c r="O14" s="19">
        <v>14</v>
      </c>
      <c r="P14" s="19">
        <v>15</v>
      </c>
      <c r="Q14" s="19">
        <v>16</v>
      </c>
      <c r="R14" s="19">
        <v>17</v>
      </c>
      <c r="S14" s="19">
        <v>18</v>
      </c>
      <c r="T14" s="19">
        <v>19</v>
      </c>
      <c r="U14" s="19">
        <v>20</v>
      </c>
      <c r="V14" s="19">
        <v>21</v>
      </c>
      <c r="W14" s="19">
        <v>22</v>
      </c>
      <c r="X14" s="19">
        <v>23</v>
      </c>
      <c r="Y14" s="20">
        <v>3</v>
      </c>
      <c r="Z14" s="19">
        <v>4</v>
      </c>
      <c r="AA14" s="19">
        <v>5</v>
      </c>
      <c r="AB14" s="19">
        <v>6</v>
      </c>
      <c r="AD14" s="21"/>
      <c r="AE14" s="21"/>
    </row>
    <row r="15" spans="1:38" s="1" customFormat="1" ht="24" customHeight="1">
      <c r="A15" s="56" t="s">
        <v>12</v>
      </c>
      <c r="B15" s="47" t="s">
        <v>19</v>
      </c>
      <c r="C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16"/>
      <c r="Z15" s="22"/>
      <c r="AA15" s="23"/>
      <c r="AB15" s="22" t="e">
        <f>#REF!+#REF!</f>
        <v>#REF!</v>
      </c>
      <c r="AD15" s="15" t="e">
        <f>#REF!+#REF!</f>
        <v>#REF!</v>
      </c>
      <c r="AE15" s="15" t="e">
        <f>#REF!+#REF!</f>
        <v>#REF!</v>
      </c>
    </row>
    <row r="16" spans="1:38" s="8" customFormat="1" ht="25.8" customHeight="1" outlineLevel="1">
      <c r="A16" s="57" t="s">
        <v>13</v>
      </c>
      <c r="B16" s="48" t="s">
        <v>43</v>
      </c>
      <c r="C16" s="74">
        <v>832090</v>
      </c>
      <c r="D16" s="61">
        <f>C16*1.2*C3*C5</f>
        <v>1125165.3500000001</v>
      </c>
      <c r="E16" s="79">
        <f>D16*0.6</f>
        <v>675099.21</v>
      </c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>
        <f>D16*0.2</f>
        <v>225033.07</v>
      </c>
      <c r="S16" s="79"/>
      <c r="T16" s="79"/>
      <c r="U16" s="79"/>
      <c r="V16" s="79"/>
      <c r="W16" s="79"/>
      <c r="X16" s="79">
        <f>D16-E16-F16-G16-H16-I16-J16-K16-L16-M16-N16-O16-P16-Q16-R16-S16-T16-U16-V16-W16</f>
        <v>225033.07</v>
      </c>
      <c r="Y16" s="5" t="s">
        <v>9</v>
      </c>
      <c r="Z16" s="6">
        <v>126</v>
      </c>
      <c r="AA16" s="7">
        <f t="shared" ref="AA16:AA17" si="0">ROUND(AB16/Z16,4)</f>
        <v>118.49209999999999</v>
      </c>
      <c r="AB16" s="6">
        <v>14930</v>
      </c>
      <c r="AD16" s="9">
        <f>AB16</f>
        <v>14930</v>
      </c>
      <c r="AE16" s="9"/>
      <c r="AL16" s="78">
        <f>E16+F16+G16+H16+I16+J16+K16+L16+M16+N16+O16+P16+Q16+R16+S16+T16+U16+V16+W16+X16</f>
        <v>1125165.3500000001</v>
      </c>
    </row>
    <row r="17" spans="1:38" s="8" customFormat="1" ht="25.2" customHeight="1" outlineLevel="1">
      <c r="A17" s="57" t="s">
        <v>14</v>
      </c>
      <c r="B17" s="48" t="s">
        <v>47</v>
      </c>
      <c r="C17" s="74">
        <v>25965328</v>
      </c>
      <c r="D17" s="61">
        <f>((C17-1047120)*1.2*C3+1047120*1.2)*C5</f>
        <v>35067844.560000002</v>
      </c>
      <c r="E17" s="79">
        <f>D17/20</f>
        <v>1753392.23</v>
      </c>
      <c r="F17" s="79">
        <f>D17/20</f>
        <v>1753392.23</v>
      </c>
      <c r="G17" s="79">
        <f>D17/20</f>
        <v>1753392.23</v>
      </c>
      <c r="H17" s="79">
        <v>1753392.23</v>
      </c>
      <c r="I17" s="79">
        <v>1753392.23</v>
      </c>
      <c r="J17" s="79">
        <v>1753392.23</v>
      </c>
      <c r="K17" s="79">
        <v>1753392.23</v>
      </c>
      <c r="L17" s="79">
        <v>1753392.23</v>
      </c>
      <c r="M17" s="79">
        <v>1753392.23</v>
      </c>
      <c r="N17" s="79">
        <v>1753392.23</v>
      </c>
      <c r="O17" s="79">
        <v>1753392.23</v>
      </c>
      <c r="P17" s="79">
        <v>1753392.23</v>
      </c>
      <c r="Q17" s="79">
        <v>1753392.23</v>
      </c>
      <c r="R17" s="79">
        <v>1753392.23</v>
      </c>
      <c r="S17" s="79">
        <v>1753392.23</v>
      </c>
      <c r="T17" s="79">
        <v>1753392.23</v>
      </c>
      <c r="U17" s="79">
        <v>1753392.23</v>
      </c>
      <c r="V17" s="79">
        <v>1753392.23</v>
      </c>
      <c r="W17" s="79">
        <v>1753392.23</v>
      </c>
      <c r="X17" s="79">
        <v>1753392.19</v>
      </c>
      <c r="Y17" s="5" t="s">
        <v>9</v>
      </c>
      <c r="Z17" s="10">
        <v>33.06</v>
      </c>
      <c r="AA17" s="7">
        <f t="shared" si="0"/>
        <v>13470.4779</v>
      </c>
      <c r="AB17" s="6">
        <v>445334</v>
      </c>
      <c r="AD17" s="9">
        <f t="shared" ref="AD17" si="1">AB17</f>
        <v>445334</v>
      </c>
      <c r="AE17" s="9"/>
      <c r="AL17" s="78">
        <f>E17+F17+G17+H17+I17+J17+K17+L17+M17+N17+O17+P17+Q17+R17+S17+T17+U17+V17+W17+X17</f>
        <v>35067844.560000002</v>
      </c>
    </row>
    <row r="18" spans="1:38" s="8" customFormat="1" ht="19.8" customHeight="1" outlineLevel="1">
      <c r="A18" s="57" t="s">
        <v>17</v>
      </c>
      <c r="B18" s="48" t="s">
        <v>46</v>
      </c>
      <c r="C18" s="74">
        <v>23376243</v>
      </c>
      <c r="D18" s="61">
        <f>C18*1.2*C3*C5</f>
        <v>31609728.059999999</v>
      </c>
      <c r="E18" s="79">
        <v>500000</v>
      </c>
      <c r="F18" s="79">
        <f>2257837.72-500000</f>
        <v>1757837.72</v>
      </c>
      <c r="G18" s="79">
        <v>2000000</v>
      </c>
      <c r="H18" s="79">
        <v>2000000</v>
      </c>
      <c r="I18" s="79">
        <v>2000000</v>
      </c>
      <c r="J18" s="79">
        <v>2000000</v>
      </c>
      <c r="K18" s="79">
        <v>2000000</v>
      </c>
      <c r="L18" s="79"/>
      <c r="M18" s="79"/>
      <c r="N18" s="79">
        <v>2257837.7200000002</v>
      </c>
      <c r="O18" s="79">
        <v>2257837.7200000002</v>
      </c>
      <c r="P18" s="79">
        <v>2257837.7200000002</v>
      </c>
      <c r="Q18" s="79">
        <v>2257837.7200000002</v>
      </c>
      <c r="R18" s="79">
        <v>2257837.7200000002</v>
      </c>
      <c r="S18" s="79">
        <v>2257837.7200000002</v>
      </c>
      <c r="T18" s="79">
        <v>2257837.7000000002</v>
      </c>
      <c r="U18" s="79"/>
      <c r="V18" s="79"/>
      <c r="W18" s="79"/>
      <c r="X18" s="79">
        <f>D18-E18-F18-G18-H18-I18-J18-K18-L18-M18-N18-O18-P18-Q18-R18-S18-T18-U18-V18-W18</f>
        <v>3547026.32</v>
      </c>
      <c r="Y18" s="5"/>
      <c r="Z18" s="43"/>
      <c r="AA18" s="44"/>
      <c r="AB18" s="6"/>
      <c r="AD18" s="9"/>
      <c r="AE18" s="9"/>
      <c r="AL18" s="78">
        <f>E18+F18+G18+H18+I18+J18+K18+L18+M18+N18+O18+P18+Q18+R18+S18+T18+U18+V18+W18+X18</f>
        <v>31609728.059999999</v>
      </c>
    </row>
    <row r="19" spans="1:38" s="1" customFormat="1" ht="19.2" customHeight="1" outlineLevel="1">
      <c r="A19" s="56" t="s">
        <v>7</v>
      </c>
      <c r="B19" s="47" t="s">
        <v>48</v>
      </c>
      <c r="C19" s="60"/>
      <c r="D19" s="61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26"/>
      <c r="Z19" s="27"/>
      <c r="AA19" s="28"/>
      <c r="AB19" s="29"/>
      <c r="AD19" s="21"/>
      <c r="AE19" s="21"/>
    </row>
    <row r="20" spans="1:38" s="1" customFormat="1" ht="19.8" customHeight="1" outlineLevel="1">
      <c r="A20" s="57" t="s">
        <v>8</v>
      </c>
      <c r="B20" s="48" t="s">
        <v>65</v>
      </c>
      <c r="C20" s="60"/>
      <c r="D20" s="6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26"/>
      <c r="Z20" s="27"/>
      <c r="AA20" s="28"/>
      <c r="AB20" s="29"/>
      <c r="AD20" s="21"/>
      <c r="AE20" s="21"/>
      <c r="AH20" s="46"/>
    </row>
    <row r="21" spans="1:38" s="1" customFormat="1" ht="19.8" customHeight="1" outlineLevel="1">
      <c r="A21" s="57" t="s">
        <v>44</v>
      </c>
      <c r="B21" s="48" t="s">
        <v>67</v>
      </c>
      <c r="C21" s="74">
        <v>18141166</v>
      </c>
      <c r="D21" s="61">
        <f>C21*1.2*C3*C5</f>
        <v>24530773.57</v>
      </c>
      <c r="E21" s="81">
        <v>600000</v>
      </c>
      <c r="F21" s="81">
        <v>700000</v>
      </c>
      <c r="G21" s="81">
        <v>700000</v>
      </c>
      <c r="H21" s="81">
        <v>700000</v>
      </c>
      <c r="I21" s="81">
        <v>700000</v>
      </c>
      <c r="J21" s="81">
        <v>700000</v>
      </c>
      <c r="K21" s="81">
        <v>700000</v>
      </c>
      <c r="L21" s="81">
        <v>700000</v>
      </c>
      <c r="M21" s="81">
        <v>136841.57999999999</v>
      </c>
      <c r="N21" s="81">
        <v>1800000</v>
      </c>
      <c r="O21" s="81">
        <v>1800000</v>
      </c>
      <c r="P21" s="81">
        <v>1800000</v>
      </c>
      <c r="Q21" s="81">
        <v>1800000</v>
      </c>
      <c r="R21" s="81">
        <v>1800000</v>
      </c>
      <c r="S21" s="81">
        <v>1800000</v>
      </c>
      <c r="T21" s="81">
        <v>1800000</v>
      </c>
      <c r="U21" s="81">
        <v>1800000</v>
      </c>
      <c r="V21" s="81">
        <v>1800000</v>
      </c>
      <c r="W21" s="81">
        <v>1800000</v>
      </c>
      <c r="X21" s="81">
        <f>D21-E21-F21-G21-H21-I21-J21-K21-L21-M21-N21-O21-P21-Q21-R21-S21-T21-U21-V21-W21</f>
        <v>893931.99</v>
      </c>
      <c r="Y21" s="26"/>
      <c r="Z21" s="27"/>
      <c r="AA21" s="28"/>
      <c r="AB21" s="29"/>
      <c r="AD21" s="21"/>
      <c r="AE21" s="21"/>
      <c r="AH21" s="46"/>
      <c r="AL21" s="78">
        <f t="shared" ref="AL21:AL27" si="2">E21+F21+G21+H21+I21+J21+K21+L21+M21+N21+O21+P21+Q21+R21+S21+T21+U21+V21+W21+X21</f>
        <v>24530773.57</v>
      </c>
    </row>
    <row r="22" spans="1:38" s="1" customFormat="1" ht="19.8" customHeight="1" outlineLevel="1">
      <c r="A22" s="57" t="s">
        <v>61</v>
      </c>
      <c r="B22" s="48" t="s">
        <v>68</v>
      </c>
      <c r="C22" s="74">
        <v>10885988</v>
      </c>
      <c r="D22" s="61">
        <f>C22*1.2*C3*C5</f>
        <v>14720206.34</v>
      </c>
      <c r="E22" s="81"/>
      <c r="F22" s="81">
        <v>1000000</v>
      </c>
      <c r="G22" s="81">
        <v>1000000</v>
      </c>
      <c r="H22" s="81">
        <v>1000000</v>
      </c>
      <c r="I22" s="81">
        <v>1000000</v>
      </c>
      <c r="J22" s="81">
        <v>1000000</v>
      </c>
      <c r="K22" s="81">
        <v>1000000</v>
      </c>
      <c r="L22" s="81"/>
      <c r="M22" s="81"/>
      <c r="N22" s="81"/>
      <c r="O22" s="81"/>
      <c r="P22" s="81">
        <v>1500000</v>
      </c>
      <c r="Q22" s="81">
        <v>1500000</v>
      </c>
      <c r="R22" s="81">
        <v>1500000</v>
      </c>
      <c r="S22" s="81">
        <v>1500000</v>
      </c>
      <c r="T22" s="81">
        <v>1500000</v>
      </c>
      <c r="U22" s="81">
        <f>D22-F22-G22-H22-I22-J22-K22-L22-M22-N22-O22-P22-Q22-R22-S22-T22</f>
        <v>1220206.3400000001</v>
      </c>
      <c r="V22" s="81"/>
      <c r="W22" s="81"/>
      <c r="X22" s="81"/>
      <c r="Y22" s="26"/>
      <c r="Z22" s="27"/>
      <c r="AA22" s="28"/>
      <c r="AB22" s="29"/>
      <c r="AD22" s="21"/>
      <c r="AE22" s="21"/>
      <c r="AH22" s="46"/>
      <c r="AL22" s="78">
        <f t="shared" si="2"/>
        <v>14720206.34</v>
      </c>
    </row>
    <row r="23" spans="1:38" s="1" customFormat="1" ht="19.8" customHeight="1" outlineLevel="1">
      <c r="A23" s="57" t="s">
        <v>62</v>
      </c>
      <c r="B23" s="48" t="s">
        <v>69</v>
      </c>
      <c r="C23" s="74">
        <v>60631465</v>
      </c>
      <c r="D23" s="61">
        <f>C23*1.2*C3*C5</f>
        <v>81986832.549999997</v>
      </c>
      <c r="E23" s="81"/>
      <c r="F23" s="81"/>
      <c r="G23" s="81">
        <v>4000000</v>
      </c>
      <c r="H23" s="81">
        <v>5900000</v>
      </c>
      <c r="I23" s="81">
        <v>5900000</v>
      </c>
      <c r="J23" s="81">
        <v>5900000</v>
      </c>
      <c r="K23" s="81">
        <v>6200000</v>
      </c>
      <c r="L23" s="81"/>
      <c r="M23" s="81"/>
      <c r="N23" s="81"/>
      <c r="O23" s="81"/>
      <c r="P23" s="81">
        <v>10453348.41</v>
      </c>
      <c r="Q23" s="81">
        <v>10453348.41</v>
      </c>
      <c r="R23" s="81">
        <v>10453348.41</v>
      </c>
      <c r="S23" s="81">
        <v>10453348.41</v>
      </c>
      <c r="T23" s="81">
        <f>D23-E23-F23-G23-H23-I23-J23-K23-L23-M23-N23-O23-P23-Q23-R23-S23</f>
        <v>12273438.91</v>
      </c>
      <c r="U23" s="81"/>
      <c r="V23" s="81"/>
      <c r="W23" s="81"/>
      <c r="X23" s="81"/>
      <c r="Y23" s="26"/>
      <c r="Z23" s="27"/>
      <c r="AA23" s="28"/>
      <c r="AB23" s="29"/>
      <c r="AD23" s="21"/>
      <c r="AE23" s="21"/>
      <c r="AH23" s="46"/>
      <c r="AL23" s="78">
        <f t="shared" si="2"/>
        <v>81986832.549999997</v>
      </c>
    </row>
    <row r="24" spans="1:38" s="1" customFormat="1" ht="19.8" customHeight="1" outlineLevel="1">
      <c r="A24" s="67" t="s">
        <v>63</v>
      </c>
      <c r="B24" s="48" t="s">
        <v>70</v>
      </c>
      <c r="C24" s="74">
        <v>23462094</v>
      </c>
      <c r="D24" s="61">
        <f>C24*1.2*C3*C5</f>
        <v>31725817.149999999</v>
      </c>
      <c r="E24" s="81"/>
      <c r="F24" s="81"/>
      <c r="G24" s="81"/>
      <c r="H24" s="81"/>
      <c r="I24" s="81">
        <v>2400000</v>
      </c>
      <c r="J24" s="81">
        <v>2400000</v>
      </c>
      <c r="K24" s="81">
        <v>2400000</v>
      </c>
      <c r="L24" s="81">
        <v>2400000</v>
      </c>
      <c r="M24" s="81"/>
      <c r="N24" s="81"/>
      <c r="O24" s="81"/>
      <c r="P24" s="81"/>
      <c r="Q24" s="81"/>
      <c r="R24" s="81"/>
      <c r="S24" s="81"/>
      <c r="T24" s="81">
        <v>2500000</v>
      </c>
      <c r="U24" s="81">
        <v>3965727.14</v>
      </c>
      <c r="V24" s="81">
        <v>3965727.14</v>
      </c>
      <c r="W24" s="81">
        <v>3965727.14</v>
      </c>
      <c r="X24" s="81">
        <f>D24-E24-F24-G24-H24-I24-J24-K24-L24-M24-N24-O24-P24-Q24-R24-S24-T24-U24-V24-W24</f>
        <v>7728635.7300000004</v>
      </c>
      <c r="Y24" s="26"/>
      <c r="Z24" s="27"/>
      <c r="AA24" s="28"/>
      <c r="AB24" s="29"/>
      <c r="AD24" s="21"/>
      <c r="AE24" s="21"/>
      <c r="AH24" s="46"/>
      <c r="AL24" s="78">
        <f t="shared" si="2"/>
        <v>31725817.149999999</v>
      </c>
    </row>
    <row r="25" spans="1:38" s="1" customFormat="1" ht="14.4" customHeight="1" outlineLevel="1">
      <c r="A25" s="57" t="s">
        <v>64</v>
      </c>
      <c r="B25" s="48" t="s">
        <v>71</v>
      </c>
      <c r="C25" s="74">
        <v>9589203</v>
      </c>
      <c r="D25" s="61">
        <f>C25*1.2*C3*C5</f>
        <v>12966673.01</v>
      </c>
      <c r="E25" s="81"/>
      <c r="F25" s="81"/>
      <c r="G25" s="81"/>
      <c r="H25" s="81"/>
      <c r="I25" s="81"/>
      <c r="J25" s="81">
        <f>D25/12</f>
        <v>1080556.08</v>
      </c>
      <c r="K25" s="81">
        <f>D25/12</f>
        <v>1080556.08</v>
      </c>
      <c r="L25" s="81">
        <v>500000</v>
      </c>
      <c r="M25" s="81">
        <v>1080556.08</v>
      </c>
      <c r="N25" s="81">
        <v>1080556.08</v>
      </c>
      <c r="O25" s="81">
        <v>1080556.08</v>
      </c>
      <c r="P25" s="81"/>
      <c r="Q25" s="81"/>
      <c r="R25" s="81"/>
      <c r="S25" s="81"/>
      <c r="T25" s="81">
        <v>1080556.08</v>
      </c>
      <c r="U25" s="81">
        <v>1080556.08</v>
      </c>
      <c r="V25" s="81">
        <v>2080556.08</v>
      </c>
      <c r="W25" s="81">
        <v>1080556.08</v>
      </c>
      <c r="X25" s="81">
        <f>D25-E25-F25-G25-H25-I25-J25-K25-L25-M25-N25-O25-P25-Q25-R25-S25-T25-U25-V25-W25</f>
        <v>1741668.29</v>
      </c>
      <c r="Y25" s="26"/>
      <c r="Z25" s="27"/>
      <c r="AA25" s="28"/>
      <c r="AB25" s="29"/>
      <c r="AD25" s="21"/>
      <c r="AE25" s="21"/>
      <c r="AH25" s="46"/>
      <c r="AL25" s="78">
        <f t="shared" si="2"/>
        <v>12966673.01</v>
      </c>
    </row>
    <row r="26" spans="1:38" s="1" customFormat="1" ht="19.2" customHeight="1" outlineLevel="1">
      <c r="A26" s="57" t="s">
        <v>72</v>
      </c>
      <c r="B26" s="48" t="s">
        <v>73</v>
      </c>
      <c r="C26" s="74">
        <v>7815545</v>
      </c>
      <c r="D26" s="61">
        <f>C26*1.2*C3*C5</f>
        <v>10568304.41</v>
      </c>
      <c r="E26" s="81"/>
      <c r="F26" s="81">
        <f>D26/12</f>
        <v>880692.03</v>
      </c>
      <c r="G26" s="81">
        <f>D26/12</f>
        <v>880692.03</v>
      </c>
      <c r="H26" s="81">
        <v>880692.03</v>
      </c>
      <c r="I26" s="81">
        <v>880692.03</v>
      </c>
      <c r="J26" s="81">
        <v>880692.03</v>
      </c>
      <c r="K26" s="81">
        <v>880692.03</v>
      </c>
      <c r="L26" s="81"/>
      <c r="M26" s="81"/>
      <c r="N26" s="81"/>
      <c r="O26" s="81"/>
      <c r="P26" s="81">
        <v>880692.03</v>
      </c>
      <c r="Q26" s="81">
        <v>880692.03</v>
      </c>
      <c r="R26" s="81">
        <v>880692.03</v>
      </c>
      <c r="S26" s="81">
        <v>880692.03</v>
      </c>
      <c r="T26" s="81">
        <v>880692.04</v>
      </c>
      <c r="U26" s="81">
        <v>880692.07</v>
      </c>
      <c r="V26" s="81"/>
      <c r="W26" s="81"/>
      <c r="X26" s="81"/>
      <c r="Y26" s="26"/>
      <c r="Z26" s="27"/>
      <c r="AA26" s="28"/>
      <c r="AB26" s="29"/>
      <c r="AD26" s="21"/>
      <c r="AE26" s="21"/>
      <c r="AH26" s="46"/>
      <c r="AL26" s="78">
        <f t="shared" si="2"/>
        <v>10568304.41</v>
      </c>
    </row>
    <row r="27" spans="1:38" s="1" customFormat="1" ht="49.8" customHeight="1" outlineLevel="1">
      <c r="A27" s="57" t="s">
        <v>22</v>
      </c>
      <c r="B27" s="48" t="s">
        <v>45</v>
      </c>
      <c r="C27" s="74">
        <v>729582.99</v>
      </c>
      <c r="D27" s="61">
        <f>C27*1.2*C3*C5</f>
        <v>986553.74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>
        <f>D27</f>
        <v>986553.74</v>
      </c>
      <c r="X27" s="81"/>
      <c r="Y27" s="26"/>
      <c r="Z27" s="27"/>
      <c r="AA27" s="28"/>
      <c r="AB27" s="29"/>
      <c r="AD27" s="21"/>
      <c r="AE27" s="21"/>
      <c r="AH27" s="46">
        <f>SUM(E27:X27)</f>
        <v>986553.74</v>
      </c>
      <c r="AL27" s="83">
        <f t="shared" si="2"/>
        <v>986553.74</v>
      </c>
    </row>
    <row r="28" spans="1:38" s="1" customFormat="1" ht="19.2" customHeight="1" outlineLevel="1">
      <c r="A28" s="56" t="s">
        <v>52</v>
      </c>
      <c r="B28" s="66" t="s">
        <v>51</v>
      </c>
      <c r="C28" s="60"/>
      <c r="D28" s="77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26"/>
      <c r="Z28" s="27"/>
      <c r="AA28" s="28"/>
      <c r="AB28" s="29"/>
      <c r="AD28" s="21"/>
      <c r="AE28" s="21"/>
      <c r="AH28" s="46"/>
    </row>
    <row r="29" spans="1:38" s="1" customFormat="1" ht="22.2" customHeight="1" outlineLevel="1">
      <c r="A29" s="57" t="s">
        <v>53</v>
      </c>
      <c r="B29" s="48" t="s">
        <v>49</v>
      </c>
      <c r="C29" s="74">
        <v>5680790</v>
      </c>
      <c r="D29" s="61">
        <f>((C29-724880)*1.2*C3+724880*1.2)*C5+33.79</f>
        <v>7652000.5700000003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>
        <f>D29/4</f>
        <v>1913000.14</v>
      </c>
      <c r="V29" s="81">
        <f>D29/4</f>
        <v>1913000.14</v>
      </c>
      <c r="W29" s="81">
        <f>D29/4</f>
        <v>1913000.14</v>
      </c>
      <c r="X29" s="81">
        <f>D29-E29-F29-G29-H29-I29-J29-K29-L29-M29-N29-O29-P29-Q29-R29-S29-T29-U29-V29-W29</f>
        <v>1913000.15</v>
      </c>
      <c r="Y29" s="26"/>
      <c r="Z29" s="27"/>
      <c r="AA29" s="28"/>
      <c r="AB29" s="29"/>
      <c r="AD29" s="21"/>
      <c r="AE29" s="21"/>
      <c r="AH29" s="46"/>
      <c r="AL29" s="87">
        <f>E29+F29+G29+H29+I29+J29+K29+L29+M29+N29+O29+P29+Q29+R29+S29+T29+U29+V29+W29+X29</f>
        <v>7652000.5700000003</v>
      </c>
    </row>
    <row r="30" spans="1:38" s="1" customFormat="1" ht="37.799999999999997" customHeight="1" outlineLevel="1">
      <c r="A30" s="56" t="s">
        <v>54</v>
      </c>
      <c r="B30" s="47" t="s">
        <v>55</v>
      </c>
      <c r="C30" s="74">
        <v>7561770</v>
      </c>
      <c r="D30" s="61">
        <f>C30*1.2*C5</f>
        <v>9915448.6799999997</v>
      </c>
      <c r="E30" s="81"/>
      <c r="F30" s="81"/>
      <c r="G30" s="81">
        <v>400000</v>
      </c>
      <c r="H30" s="81">
        <v>400000</v>
      </c>
      <c r="I30" s="81">
        <v>400000</v>
      </c>
      <c r="J30" s="81">
        <v>400000</v>
      </c>
      <c r="K30" s="81">
        <v>400000</v>
      </c>
      <c r="L30" s="81">
        <v>400000</v>
      </c>
      <c r="M30" s="81">
        <v>400000</v>
      </c>
      <c r="N30" s="81">
        <v>495772.43</v>
      </c>
      <c r="O30" s="81">
        <v>495772.43</v>
      </c>
      <c r="P30" s="81">
        <v>495772.43</v>
      </c>
      <c r="Q30" s="81">
        <v>1000000</v>
      </c>
      <c r="R30" s="81">
        <v>1000000</v>
      </c>
      <c r="S30" s="81">
        <v>1000000</v>
      </c>
      <c r="T30" s="81">
        <v>1000000</v>
      </c>
      <c r="U30" s="81">
        <v>495772.44</v>
      </c>
      <c r="V30" s="81">
        <v>495772.44</v>
      </c>
      <c r="W30" s="81">
        <f>D30-E30-F30-G30-H30-I30-J30-K30-L30-M30-N30-O30-P30-Q30-R30-S30-T30-U30-V30</f>
        <v>636586.51</v>
      </c>
      <c r="X30" s="81"/>
      <c r="Y30" s="79">
        <v>1753392.23</v>
      </c>
      <c r="Z30" s="79">
        <v>1753392.23</v>
      </c>
      <c r="AA30" s="79">
        <v>1753392.23</v>
      </c>
      <c r="AB30" s="79">
        <v>1753392.23</v>
      </c>
      <c r="AC30" s="79">
        <v>1753392.23</v>
      </c>
      <c r="AD30" s="79">
        <v>1753392.23</v>
      </c>
      <c r="AE30" s="79">
        <v>1753392.23</v>
      </c>
      <c r="AF30" s="79">
        <v>1753392.23</v>
      </c>
      <c r="AG30" s="79">
        <v>1753392.23</v>
      </c>
      <c r="AH30" s="46"/>
      <c r="AL30" s="87">
        <f>E30+F30+G30+H30+I30+J30+K30+L30+M30+N30+O30+P30+Q30+R30+S30+T30+U30+V30+W30+X30</f>
        <v>9915448.6799999997</v>
      </c>
    </row>
    <row r="31" spans="1:38" s="1" customFormat="1" ht="19.8" customHeight="1" outlineLevel="1">
      <c r="A31" s="56" t="s">
        <v>20</v>
      </c>
      <c r="B31" s="47" t="s">
        <v>57</v>
      </c>
      <c r="C31" s="60"/>
      <c r="D31" s="77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26"/>
      <c r="Z31" s="27"/>
      <c r="AA31" s="28"/>
      <c r="AB31" s="29"/>
      <c r="AD31" s="21"/>
      <c r="AE31" s="21"/>
      <c r="AL31" s="88"/>
    </row>
    <row r="32" spans="1:38" s="1" customFormat="1" ht="22.8" customHeight="1" outlineLevel="1">
      <c r="A32" s="57" t="s">
        <v>56</v>
      </c>
      <c r="B32" s="48" t="s">
        <v>50</v>
      </c>
      <c r="C32" s="74">
        <v>394285</v>
      </c>
      <c r="D32" s="61">
        <f>C32*1.2*C5</f>
        <v>517010.26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61">
        <f>D32</f>
        <v>517010.26</v>
      </c>
      <c r="X32" s="81"/>
      <c r="Y32" s="26"/>
      <c r="Z32" s="27"/>
      <c r="AA32" s="28"/>
      <c r="AB32" s="29"/>
      <c r="AD32" s="21"/>
      <c r="AE32" s="21"/>
      <c r="AL32" s="87">
        <f>E32+F32+G32+H32+I32+J32+K32+L32+M32+N32+O32+P32+Q32+R32+S32+T32+U32+V32+W32+X32</f>
        <v>517010.26</v>
      </c>
    </row>
    <row r="33" spans="1:38" s="1" customFormat="1" ht="21.6" customHeight="1" outlineLevel="1">
      <c r="A33" s="57" t="s">
        <v>59</v>
      </c>
      <c r="B33" s="62" t="s">
        <v>18</v>
      </c>
      <c r="C33" s="74">
        <v>2611154.2200000002</v>
      </c>
      <c r="D33" s="61">
        <f>C33*1.2*C5</f>
        <v>3423902.82</v>
      </c>
      <c r="E33" s="82"/>
      <c r="F33" s="81"/>
      <c r="G33" s="81"/>
      <c r="H33" s="81"/>
      <c r="I33" s="81"/>
      <c r="J33" s="81"/>
      <c r="K33" s="81">
        <f>D33/2</f>
        <v>1711951.41</v>
      </c>
      <c r="L33" s="81"/>
      <c r="M33" s="81"/>
      <c r="N33" s="81"/>
      <c r="O33" s="81"/>
      <c r="P33" s="81"/>
      <c r="Q33" s="81"/>
      <c r="R33" s="81"/>
      <c r="S33" s="81"/>
      <c r="T33" s="81"/>
      <c r="U33" s="81">
        <f>D33/2</f>
        <v>1711951.41</v>
      </c>
      <c r="V33" s="81"/>
      <c r="W33" s="81"/>
      <c r="X33" s="81"/>
      <c r="Y33" s="26"/>
      <c r="Z33" s="27"/>
      <c r="AA33" s="28"/>
      <c r="AB33" s="29"/>
      <c r="AD33" s="21"/>
      <c r="AE33" s="21"/>
      <c r="AL33" s="87">
        <f>E33+F33+G33+H33+I33+J33+K33+L33+M33+N33+O33+P33+Q33+R33+S33+T33+U33+V33+W33+X33</f>
        <v>3423902.82</v>
      </c>
    </row>
    <row r="34" spans="1:38" s="1" customFormat="1" ht="40.200000000000003" customHeight="1" outlineLevel="1">
      <c r="A34" s="57" t="s">
        <v>58</v>
      </c>
      <c r="B34" s="62" t="s">
        <v>60</v>
      </c>
      <c r="C34" s="74">
        <v>19229508.329999998</v>
      </c>
      <c r="D34" s="61">
        <f>C34*1.2*C5</f>
        <v>25214890.550000001</v>
      </c>
      <c r="E34" s="81">
        <v>950000</v>
      </c>
      <c r="F34" s="81">
        <v>950000</v>
      </c>
      <c r="G34" s="81">
        <v>950000</v>
      </c>
      <c r="H34" s="81">
        <v>950000</v>
      </c>
      <c r="I34" s="81">
        <v>950000</v>
      </c>
      <c r="J34" s="81">
        <v>950000</v>
      </c>
      <c r="K34" s="81">
        <v>950000</v>
      </c>
      <c r="L34" s="81">
        <v>950000</v>
      </c>
      <c r="M34" s="81">
        <v>950000</v>
      </c>
      <c r="N34" s="81">
        <v>1500000</v>
      </c>
      <c r="O34" s="81">
        <v>1500000</v>
      </c>
      <c r="P34" s="81">
        <v>1500000</v>
      </c>
      <c r="Q34" s="81">
        <v>1500000</v>
      </c>
      <c r="R34" s="81">
        <v>1500000</v>
      </c>
      <c r="S34" s="81">
        <v>1500000</v>
      </c>
      <c r="T34" s="81">
        <v>1500000</v>
      </c>
      <c r="U34" s="81">
        <v>1500000</v>
      </c>
      <c r="V34" s="81">
        <v>1500000</v>
      </c>
      <c r="W34" s="81">
        <v>1664890.55</v>
      </c>
      <c r="X34" s="81">
        <v>1500000</v>
      </c>
      <c r="Y34" s="26"/>
      <c r="Z34" s="27"/>
      <c r="AA34" s="28"/>
      <c r="AB34" s="29"/>
      <c r="AD34" s="21"/>
      <c r="AE34" s="21"/>
      <c r="AL34" s="87">
        <f>E34+F34+G34+H34+I34+J34+K34+L34+M34+N34+O34+P34+Q34+R34+S34+T34+U34+V34+W34+X34</f>
        <v>25214890.550000001</v>
      </c>
    </row>
    <row r="35" spans="1:38" s="1" customFormat="1" ht="23.4" customHeight="1" outlineLevel="1">
      <c r="A35" s="56" t="s">
        <v>21</v>
      </c>
      <c r="B35" s="47" t="s">
        <v>10</v>
      </c>
      <c r="C35" s="74">
        <v>3598640</v>
      </c>
      <c r="D35" s="61">
        <f>C35*1.2*C5</f>
        <v>4718753.71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>
        <f>D35/5</f>
        <v>943750.74</v>
      </c>
      <c r="Q35" s="81">
        <f>D35/5</f>
        <v>943750.74</v>
      </c>
      <c r="R35" s="81">
        <f>D35/5</f>
        <v>943750.74</v>
      </c>
      <c r="S35" s="81">
        <f>D35/5</f>
        <v>943750.74</v>
      </c>
      <c r="T35" s="81"/>
      <c r="U35" s="81"/>
      <c r="V35" s="81"/>
      <c r="W35" s="81"/>
      <c r="X35" s="81">
        <f>D35-E35-F35-G35-H35-I35-J35-K35-L35-M35-N35-O35-P35-Q35-R35-S35-T35-U35-V35-W35</f>
        <v>943750.75</v>
      </c>
      <c r="Y35" s="26"/>
      <c r="Z35" s="27"/>
      <c r="AA35" s="28"/>
      <c r="AB35" s="29"/>
      <c r="AD35" s="21"/>
      <c r="AE35" s="21"/>
      <c r="AL35" s="87">
        <f>E35+F35+G35+H35+I35+J35+K35+L35+M35+N35+O35+P35+Q35+R35+S35+T35+U35+V35+W35+X35</f>
        <v>4718753.71</v>
      </c>
    </row>
    <row r="36" spans="1:38" s="14" customFormat="1" ht="30" customHeight="1">
      <c r="A36" s="63"/>
      <c r="B36" s="64" t="s">
        <v>11</v>
      </c>
      <c r="C36" s="65">
        <f>ROUND(C16+C17+C18+C19+C20+C21+C22+C23+C24+C25+C26+C27+C28+C29+C30+C31+C32+C33+C34+C35,2)</f>
        <v>220504852.53999999</v>
      </c>
      <c r="D36" s="65">
        <f>ROUND(D16+D17+D18+D19+D20+D21+D22+D23+D24+D25+D26+D27+D28+D29+D30+D31+D32+D33+D34+D35,2)</f>
        <v>296729905.32999998</v>
      </c>
      <c r="E36" s="85">
        <f t="shared" ref="E36:X36" si="3">ROUND(E16+E17+E18+E19+E20+E21+E22+E23+E24+E25+E26+E27+E28+E29+E30+E31+E32+E33+E34+E35,2)</f>
        <v>4478491.4400000004</v>
      </c>
      <c r="F36" s="85">
        <f t="shared" si="3"/>
        <v>7041921.9800000004</v>
      </c>
      <c r="G36" s="85">
        <f t="shared" si="3"/>
        <v>11684084.26</v>
      </c>
      <c r="H36" s="85">
        <f t="shared" si="3"/>
        <v>13584084.26</v>
      </c>
      <c r="I36" s="85">
        <f t="shared" si="3"/>
        <v>15984084.26</v>
      </c>
      <c r="J36" s="85">
        <f t="shared" si="3"/>
        <v>17064640.34</v>
      </c>
      <c r="K36" s="85">
        <f t="shared" si="3"/>
        <v>19076591.75</v>
      </c>
      <c r="L36" s="85">
        <f t="shared" si="3"/>
        <v>6703392.2300000004</v>
      </c>
      <c r="M36" s="85">
        <f>ROUND(M16+M17+M18+M19+M20+M21+M22+M23+M24+M25+M26+M27+M28+M29+M30+M31+M32+M33+M34+M35,2)</f>
        <v>4320789.8899999997</v>
      </c>
      <c r="N36" s="85">
        <f t="shared" si="3"/>
        <v>8887558.4600000009</v>
      </c>
      <c r="O36" s="85">
        <f t="shared" si="3"/>
        <v>8887558.4600000009</v>
      </c>
      <c r="P36" s="85">
        <f>ROUND(P16+P17+P18+P19+P20+P21+P22+P23+P24+P25+P26+P27+P28+P29+P30+P31+P32+P33+P34+P35,2)</f>
        <v>21584793.559999999</v>
      </c>
      <c r="Q36" s="85">
        <f t="shared" si="3"/>
        <v>22089021.129999999</v>
      </c>
      <c r="R36" s="85">
        <f t="shared" si="3"/>
        <v>22314054.199999999</v>
      </c>
      <c r="S36" s="85">
        <f t="shared" si="3"/>
        <v>22089021.129999999</v>
      </c>
      <c r="T36" s="85">
        <f t="shared" si="3"/>
        <v>26545916.960000001</v>
      </c>
      <c r="U36" s="85">
        <f t="shared" si="3"/>
        <v>16321297.85</v>
      </c>
      <c r="V36" s="85">
        <f t="shared" si="3"/>
        <v>13508448.029999999</v>
      </c>
      <c r="W36" s="85">
        <f t="shared" si="3"/>
        <v>14317716.65</v>
      </c>
      <c r="X36" s="85">
        <f t="shared" si="3"/>
        <v>20246438.489999998</v>
      </c>
      <c r="Y36" s="30"/>
      <c r="Z36" s="31"/>
      <c r="AA36" s="32"/>
      <c r="AB36" s="33" t="e">
        <f>SUM(#REF!,#REF!)</f>
        <v>#REF!</v>
      </c>
      <c r="AD36" s="15" t="e">
        <f>SUM(#REF!,#REF!)</f>
        <v>#REF!</v>
      </c>
      <c r="AE36" s="15" t="e">
        <f>SUM(#REF!,#REF!)</f>
        <v>#REF!</v>
      </c>
      <c r="AH36" s="14">
        <v>17.600000000000001</v>
      </c>
      <c r="AL36" s="87">
        <f>E36+F36+G36+H36+I36+J36+K36+L36+M36+N36+O36+P36+Q36+R36+S36+T36+U36+V36+W36+X36</f>
        <v>296729905.32999998</v>
      </c>
    </row>
    <row r="37" spans="1:38" s="14" customFormat="1" ht="29.4" customHeight="1">
      <c r="A37" s="63"/>
      <c r="B37" s="64" t="s">
        <v>79</v>
      </c>
      <c r="C37" s="64"/>
      <c r="D37" s="89">
        <f>E37+N37</f>
        <v>296729905.32999998</v>
      </c>
      <c r="E37" s="94">
        <f>E36+F36+G36+H36+I36+J36+K36+L36+M36</f>
        <v>99938080.409999996</v>
      </c>
      <c r="F37" s="95"/>
      <c r="G37" s="95"/>
      <c r="H37" s="95"/>
      <c r="I37" s="95"/>
      <c r="J37" s="95"/>
      <c r="K37" s="95"/>
      <c r="L37" s="95"/>
      <c r="M37" s="95"/>
      <c r="N37" s="94">
        <f>N36+O36+P36+Q36+R36+S36+T36+U36+V36+W36+X36</f>
        <v>196791824.91999999</v>
      </c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69"/>
      <c r="Z37" s="70"/>
      <c r="AA37" s="71"/>
      <c r="AB37" s="72"/>
      <c r="AD37" s="73"/>
      <c r="AE37" s="73"/>
      <c r="AL37" s="87"/>
    </row>
    <row r="38" spans="1:38" s="14" customFormat="1" ht="29.4" customHeight="1">
      <c r="A38" s="90"/>
      <c r="B38" s="75"/>
      <c r="C38" s="75"/>
      <c r="D38" s="68"/>
      <c r="E38" s="91"/>
      <c r="F38" s="92"/>
      <c r="G38" s="92"/>
      <c r="H38" s="92"/>
      <c r="I38" s="92"/>
      <c r="J38" s="92"/>
      <c r="K38" s="92"/>
      <c r="L38" s="92"/>
      <c r="M38" s="92"/>
      <c r="N38" s="91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69"/>
      <c r="Z38" s="70"/>
      <c r="AA38" s="71"/>
      <c r="AB38" s="72"/>
      <c r="AD38" s="73"/>
      <c r="AE38" s="73"/>
    </row>
    <row r="39" spans="1:38" s="1" customFormat="1" ht="15.6">
      <c r="A39" s="118" t="s">
        <v>15</v>
      </c>
      <c r="B39" s="118"/>
      <c r="C39" s="118"/>
      <c r="D39" s="118"/>
      <c r="E39" s="118"/>
      <c r="F39" s="118"/>
      <c r="G39" s="119"/>
      <c r="H39" s="42"/>
      <c r="I39" s="42"/>
      <c r="K39" s="42"/>
      <c r="L39" s="42"/>
      <c r="M39" s="42"/>
      <c r="N39" s="42"/>
      <c r="O39" s="42"/>
      <c r="Q39" s="42"/>
      <c r="R39" s="42"/>
      <c r="S39" s="42"/>
      <c r="T39" s="42"/>
      <c r="U39" s="42"/>
      <c r="V39" s="42"/>
      <c r="W39" s="42"/>
      <c r="X39" s="42"/>
      <c r="Y39" s="34"/>
      <c r="Z39" s="35"/>
      <c r="AB39" s="36"/>
      <c r="AC39" s="36"/>
      <c r="AE39" s="2"/>
      <c r="AF39" s="37"/>
      <c r="AL39" s="84"/>
    </row>
    <row r="40" spans="1:38" s="1" customFormat="1" ht="6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4"/>
      <c r="Z40" s="35"/>
      <c r="AB40" s="36"/>
      <c r="AC40" s="36"/>
      <c r="AE40" s="2"/>
      <c r="AF40" s="37"/>
    </row>
    <row r="41" spans="1:38" s="1" customFormat="1" ht="8.4" customHeight="1">
      <c r="A41" s="103"/>
      <c r="B41" s="103"/>
      <c r="C41" s="103"/>
      <c r="D41" s="103"/>
      <c r="E41" s="103"/>
      <c r="F41" s="103"/>
      <c r="G41" s="41"/>
      <c r="H41" s="41"/>
      <c r="I41" s="53"/>
      <c r="J41" s="53"/>
      <c r="K41" s="53"/>
      <c r="L41" s="53"/>
      <c r="M41" s="41"/>
      <c r="N41" s="41"/>
      <c r="O41" s="41"/>
      <c r="P41" s="41"/>
      <c r="Q41" s="41"/>
      <c r="R41" s="41"/>
      <c r="S41" s="41"/>
      <c r="T41" s="41"/>
      <c r="U41" s="53"/>
      <c r="V41" s="53"/>
      <c r="W41" s="53"/>
      <c r="X41" s="41"/>
      <c r="Y41" s="34"/>
      <c r="Z41" s="35"/>
      <c r="AB41" s="36"/>
      <c r="AC41" s="36"/>
      <c r="AE41" s="2"/>
      <c r="AF41" s="37"/>
    </row>
    <row r="42" spans="1:38" s="1" customFormat="1" ht="15.6" hidden="1" customHeight="1">
      <c r="A42" s="104"/>
      <c r="B42" s="104"/>
      <c r="C42" s="104"/>
      <c r="D42" s="104"/>
      <c r="E42" s="104"/>
      <c r="F42" s="104"/>
      <c r="G42" s="41"/>
      <c r="H42" s="41"/>
      <c r="I42" s="53"/>
      <c r="J42" s="53"/>
      <c r="K42" s="53"/>
      <c r="L42" s="53"/>
      <c r="M42" s="41"/>
      <c r="N42" s="41"/>
      <c r="O42" s="41"/>
      <c r="P42" s="41"/>
      <c r="Q42" s="41"/>
      <c r="R42" s="41"/>
      <c r="S42" s="41"/>
      <c r="T42" s="41"/>
      <c r="U42" s="53"/>
      <c r="V42" s="53"/>
      <c r="W42" s="53"/>
      <c r="X42" s="41"/>
      <c r="Y42" s="34"/>
      <c r="Z42" s="35"/>
      <c r="AB42" s="36"/>
      <c r="AC42" s="36"/>
      <c r="AE42" s="39"/>
      <c r="AF42" s="37"/>
    </row>
    <row r="43" spans="1:38" s="1" customFormat="1" ht="15.75" customHeight="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34"/>
      <c r="Z43" s="35"/>
      <c r="AB43" s="36"/>
      <c r="AC43" s="36"/>
      <c r="AE43" s="2"/>
      <c r="AF43" s="37"/>
    </row>
    <row r="44" spans="1:38" s="1" customFormat="1" ht="15.6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34"/>
      <c r="Z44" s="35"/>
      <c r="AB44" s="36"/>
      <c r="AC44" s="36"/>
      <c r="AE44" s="2"/>
      <c r="AF44" s="37"/>
    </row>
    <row r="45" spans="1:38" s="1" customFormat="1" ht="33.75" customHeight="1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34"/>
      <c r="Z45" s="35"/>
      <c r="AB45" s="36"/>
      <c r="AC45" s="36"/>
      <c r="AE45" s="2"/>
      <c r="AF45" s="37"/>
    </row>
    <row r="46" spans="1:38" s="1" customFormat="1" ht="15.6">
      <c r="A46" s="101"/>
      <c r="B46" s="101"/>
      <c r="C46" s="101"/>
      <c r="D46" s="101"/>
      <c r="E46" s="101"/>
      <c r="F46" s="101"/>
      <c r="G46" s="40"/>
      <c r="H46" s="40"/>
      <c r="I46" s="52"/>
      <c r="J46" s="52"/>
      <c r="K46" s="52"/>
      <c r="L46" s="52"/>
      <c r="M46" s="40"/>
      <c r="N46" s="40"/>
      <c r="O46" s="40"/>
      <c r="P46" s="40"/>
      <c r="Q46" s="40"/>
      <c r="R46" s="40"/>
      <c r="S46" s="40"/>
      <c r="T46" s="40"/>
      <c r="U46" s="52"/>
      <c r="V46" s="52"/>
      <c r="W46" s="52"/>
      <c r="X46" s="40"/>
      <c r="Y46" s="34"/>
      <c r="Z46" s="35"/>
      <c r="AB46" s="36"/>
      <c r="AC46" s="36"/>
      <c r="AE46" s="2"/>
      <c r="AF46" s="37"/>
    </row>
    <row r="47" spans="1:38" ht="15.6">
      <c r="A47" s="96" t="s">
        <v>23</v>
      </c>
      <c r="B47" s="96"/>
      <c r="C47" s="96"/>
      <c r="D47" s="96"/>
      <c r="E47" s="96" t="s">
        <v>24</v>
      </c>
      <c r="F47" s="96"/>
      <c r="G47" s="96"/>
      <c r="H47" s="96"/>
      <c r="I47" s="96"/>
      <c r="J47" s="96"/>
      <c r="K47" s="96"/>
      <c r="L47" s="96"/>
      <c r="M47" s="96"/>
      <c r="N47" s="11"/>
      <c r="O47" s="11"/>
      <c r="P47" s="11"/>
      <c r="R47" s="4"/>
      <c r="S47" s="4"/>
      <c r="AD47" s="3"/>
      <c r="AE47" s="3"/>
    </row>
    <row r="48" spans="1:38" ht="15.6">
      <c r="A48" s="96"/>
      <c r="B48" s="96"/>
      <c r="C48" s="96"/>
      <c r="D48" s="96"/>
      <c r="E48" s="49"/>
      <c r="F48" s="49"/>
      <c r="G48" s="49"/>
      <c r="H48" s="50"/>
      <c r="I48" s="50"/>
      <c r="J48" s="50"/>
      <c r="K48" s="50"/>
      <c r="L48" s="50"/>
      <c r="M48" s="51"/>
      <c r="N48" s="11"/>
      <c r="O48" s="11"/>
      <c r="P48" s="11"/>
      <c r="R48" s="4"/>
      <c r="S48" s="4"/>
      <c r="AD48" s="3"/>
      <c r="AE48" s="3"/>
    </row>
    <row r="49" spans="1:31" ht="15.6">
      <c r="A49" s="96"/>
      <c r="B49" s="96"/>
      <c r="C49" s="96"/>
      <c r="D49" s="96"/>
      <c r="E49" s="49"/>
      <c r="F49" s="49"/>
      <c r="G49" s="49"/>
      <c r="H49" s="49"/>
      <c r="I49" s="49"/>
      <c r="J49" s="49"/>
      <c r="K49" s="49"/>
      <c r="L49" s="49"/>
      <c r="M49" s="51"/>
      <c r="N49" s="11"/>
      <c r="O49" s="11"/>
      <c r="P49" s="11"/>
      <c r="R49" s="4"/>
      <c r="S49" s="4"/>
      <c r="AD49" s="3"/>
      <c r="AE49" s="3"/>
    </row>
    <row r="50" spans="1:31" ht="15.6">
      <c r="A50" s="96"/>
      <c r="B50" s="96"/>
      <c r="C50" s="96"/>
      <c r="D50" s="96"/>
      <c r="E50" s="49"/>
      <c r="F50" s="49"/>
      <c r="G50" s="49"/>
      <c r="H50" s="49"/>
      <c r="I50" s="49"/>
      <c r="J50" s="49"/>
      <c r="K50" s="49"/>
      <c r="L50" s="49"/>
      <c r="M50" s="51"/>
      <c r="N50" s="11"/>
      <c r="O50" s="11"/>
      <c r="P50" s="11"/>
      <c r="R50" s="4"/>
      <c r="S50" s="4"/>
      <c r="AD50" s="3"/>
      <c r="AE50" s="3"/>
    </row>
    <row r="51" spans="1:31" ht="15.6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11"/>
      <c r="O51" s="11"/>
      <c r="P51" s="11"/>
      <c r="R51" s="4"/>
      <c r="S51" s="4"/>
      <c r="AD51" s="3"/>
      <c r="AE51" s="3"/>
    </row>
    <row r="52" spans="1:31" ht="15.6">
      <c r="A52" s="96"/>
      <c r="B52" s="96"/>
      <c r="C52" s="96"/>
      <c r="D52" s="96"/>
      <c r="E52" s="49"/>
      <c r="F52" s="49"/>
      <c r="G52" s="49"/>
      <c r="H52" s="49"/>
      <c r="I52" s="49"/>
      <c r="J52" s="49"/>
      <c r="K52" s="49"/>
      <c r="L52" s="49"/>
      <c r="M52" s="51"/>
      <c r="N52" s="11"/>
      <c r="O52" s="11"/>
      <c r="P52" s="11"/>
      <c r="R52" s="4"/>
      <c r="S52" s="4"/>
      <c r="AD52" s="3"/>
      <c r="AE52" s="3"/>
    </row>
    <row r="53" spans="1:31"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1"/>
      <c r="Z53" s="11"/>
      <c r="AA53" s="11"/>
      <c r="AB53" s="11"/>
    </row>
    <row r="54" spans="1:31">
      <c r="Y54" s="11"/>
      <c r="Z54" s="11"/>
      <c r="AA54" s="11"/>
      <c r="AB54" s="11"/>
    </row>
    <row r="55" spans="1:31">
      <c r="Y55" s="11"/>
      <c r="Z55" s="11"/>
      <c r="AA55" s="11"/>
      <c r="AB55" s="11"/>
    </row>
    <row r="56" spans="1:31">
      <c r="Y56" s="11"/>
      <c r="Z56" s="11"/>
      <c r="AA56" s="11"/>
      <c r="AB56" s="11"/>
    </row>
    <row r="57" spans="1:31">
      <c r="Y57" s="11"/>
      <c r="Z57" s="11"/>
      <c r="AA57" s="11"/>
      <c r="AB57" s="11"/>
    </row>
    <row r="58" spans="1:31">
      <c r="Y58" s="11"/>
      <c r="Z58" s="11"/>
      <c r="AA58" s="11"/>
      <c r="AB58" s="11"/>
    </row>
    <row r="59" spans="1:31">
      <c r="Y59" s="11"/>
      <c r="Z59" s="11"/>
      <c r="AA59" s="11"/>
      <c r="AB59" s="11"/>
    </row>
    <row r="60" spans="1:31">
      <c r="Y60" s="11"/>
      <c r="Z60" s="11"/>
      <c r="AA60" s="11"/>
      <c r="AB60" s="11"/>
    </row>
    <row r="61" spans="1:31">
      <c r="G61" s="55"/>
      <c r="Y61" s="11"/>
      <c r="Z61" s="11"/>
      <c r="AA61" s="11"/>
      <c r="AB61" s="11"/>
    </row>
    <row r="62" spans="1:31">
      <c r="Y62" s="11"/>
      <c r="Z62" s="11"/>
      <c r="AA62" s="11"/>
      <c r="AB62" s="11"/>
    </row>
    <row r="63" spans="1:31">
      <c r="Y63" s="11"/>
      <c r="Z63" s="11"/>
      <c r="AA63" s="11"/>
      <c r="AB63" s="11"/>
    </row>
    <row r="64" spans="1:31">
      <c r="Y64" s="11"/>
      <c r="Z64" s="11"/>
      <c r="AA64" s="11"/>
      <c r="AB64" s="11"/>
    </row>
    <row r="65" spans="25:28">
      <c r="Y65" s="11"/>
      <c r="Z65" s="11"/>
      <c r="AA65" s="11"/>
      <c r="AB65" s="11"/>
    </row>
  </sheetData>
  <mergeCells count="30">
    <mergeCell ref="A50:D50"/>
    <mergeCell ref="A7:AB7"/>
    <mergeCell ref="A8:AB8"/>
    <mergeCell ref="Y10:Z10"/>
    <mergeCell ref="D10:X10"/>
    <mergeCell ref="N11:X12"/>
    <mergeCell ref="D11:D13"/>
    <mergeCell ref="C10:C13"/>
    <mergeCell ref="A39:G39"/>
    <mergeCell ref="A51:D51"/>
    <mergeCell ref="E51:M51"/>
    <mergeCell ref="A52:D52"/>
    <mergeCell ref="E11:M12"/>
    <mergeCell ref="A46:F46"/>
    <mergeCell ref="A44:X44"/>
    <mergeCell ref="A45:X45"/>
    <mergeCell ref="A47:D47"/>
    <mergeCell ref="E47:M47"/>
    <mergeCell ref="A48:D48"/>
    <mergeCell ref="A43:X43"/>
    <mergeCell ref="A41:F41"/>
    <mergeCell ref="A42:F42"/>
    <mergeCell ref="A10:A13"/>
    <mergeCell ref="B10:B13"/>
    <mergeCell ref="A49:D49"/>
    <mergeCell ref="U1:X1"/>
    <mergeCell ref="U2:X2"/>
    <mergeCell ref="U3:X3"/>
    <mergeCell ref="E37:M37"/>
    <mergeCell ref="N37:X37"/>
  </mergeCells>
  <pageMargins left="0" right="0" top="0.74803149606299213" bottom="0.15748031496062992" header="0.31496062992125984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оплаты</vt:lpstr>
    </vt:vector>
  </TitlesOfParts>
  <Company>ГКУ НО ГУАД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~sokolov~</dc:creator>
  <cp:lastModifiedBy>Olga</cp:lastModifiedBy>
  <cp:lastPrinted>2022-02-03T10:10:20Z</cp:lastPrinted>
  <dcterms:created xsi:type="dcterms:W3CDTF">2019-04-01T09:43:46Z</dcterms:created>
  <dcterms:modified xsi:type="dcterms:W3CDTF">2022-02-03T12:55:55Z</dcterms:modified>
</cp:coreProperties>
</file>